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showInkAnnotation="0" saveExternalLinkValues="0" updateLinks="never" codeName="DieseArbeitsmappe"/>
  <mc:AlternateContent xmlns:mc="http://schemas.openxmlformats.org/markup-compatibility/2006">
    <mc:Choice Requires="x15">
      <x15ac:absPath xmlns:x15ac="http://schemas.microsoft.com/office/spreadsheetml/2010/11/ac" url="C:\Users\helledi\Downloads\"/>
    </mc:Choice>
  </mc:AlternateContent>
  <xr:revisionPtr revIDLastSave="0" documentId="13_ncr:1_{0561D2DE-A0D2-4066-82D8-21938E97268A}" xr6:coauthVersionLast="47" xr6:coauthVersionMax="47" xr10:uidLastSave="{00000000-0000-0000-0000-000000000000}"/>
  <workbookProtection workbookAlgorithmName="SHA-512" workbookHashValue="wTbXvH1/q+Tfnnm4N1+zSfizp00+kiQNVlwZjKiD4aV2lIKv3cOS0VVtFl96ihqTp37/pZJO9n76kon8QVCBkA==" workbookSaltValue="RHRHBuJch3YBxf6Aq5Um5w==" workbookSpinCount="100000" lockStructure="1"/>
  <bookViews>
    <workbookView xWindow="-120" yWindow="-120" windowWidth="29040" windowHeight="17520" tabRatio="901" firstSheet="1" activeTab="1" xr2:uid="{00000000-000D-0000-FFFF-FFFF00000000}"/>
  </bookViews>
  <sheets>
    <sheet name="LANGUAGE" sheetId="44" state="hidden" r:id="rId1"/>
    <sheet name="SLW" sheetId="48" r:id="rId2"/>
    <sheet name="Manual" sheetId="49" r:id="rId3"/>
    <sheet name="Revision History" sheetId="51"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s>
  <definedNames>
    <definedName name="_AM1">#REF!</definedName>
    <definedName name="_e1" localSheetId="3">#REF!</definedName>
    <definedName name="_e1">#REF!</definedName>
    <definedName name="_e10" localSheetId="3">#REF!</definedName>
    <definedName name="_e10">#REF!</definedName>
    <definedName name="_e2" localSheetId="3">#REF!</definedName>
    <definedName name="_e2">#REF!</definedName>
    <definedName name="_e3" localSheetId="3">#REF!</definedName>
    <definedName name="_e3">#REF!</definedName>
    <definedName name="_e4" localSheetId="3">#REF!</definedName>
    <definedName name="_e4">#REF!</definedName>
    <definedName name="_e5" localSheetId="3">#REF!</definedName>
    <definedName name="_e5">#REF!</definedName>
    <definedName name="_e6" localSheetId="3">#REF!</definedName>
    <definedName name="_e6">#REF!</definedName>
    <definedName name="_e7" localSheetId="3">#REF!</definedName>
    <definedName name="_e7">#REF!</definedName>
    <definedName name="_e8" localSheetId="3">#REF!</definedName>
    <definedName name="_e8">#REF!</definedName>
    <definedName name="_e9" localSheetId="3">#REF!</definedName>
    <definedName name="_e9">#REF!</definedName>
    <definedName name="_Ep1" localSheetId="3">#REF!</definedName>
    <definedName name="_Ep1">#REF!</definedName>
    <definedName name="_Ep2" localSheetId="3">#REF!</definedName>
    <definedName name="_Ep2">#REF!</definedName>
    <definedName name="_Ep3" localSheetId="3">#REF!</definedName>
    <definedName name="_Ep3">#REF!</definedName>
    <definedName name="_Ep4" localSheetId="3">#REF!</definedName>
    <definedName name="_Ep4">#REF!</definedName>
    <definedName name="_Ep5" localSheetId="3">#REF!</definedName>
    <definedName name="_Ep5">#REF!</definedName>
    <definedName name="_Ep6" localSheetId="3">#REF!</definedName>
    <definedName name="_Ep6">#REF!</definedName>
    <definedName name="_epg1" localSheetId="3">#REF!</definedName>
    <definedName name="_epg1">#REF!</definedName>
    <definedName name="_epg2" localSheetId="3">#REF!</definedName>
    <definedName name="_epg2">#REF!</definedName>
    <definedName name="_epg3" localSheetId="3">#REF!</definedName>
    <definedName name="_epg3">#REF!</definedName>
    <definedName name="_epg4" localSheetId="3">#REF!</definedName>
    <definedName name="_epg4">#REF!</definedName>
    <definedName name="_epg5" localSheetId="3">#REF!</definedName>
    <definedName name="_epg5">#REF!</definedName>
    <definedName name="_epg6" localSheetId="3">#REF!</definedName>
    <definedName name="_epg6">#REF!</definedName>
    <definedName name="_es1" localSheetId="3">#REF!</definedName>
    <definedName name="_es1">#REF!</definedName>
    <definedName name="_es2" localSheetId="3">#REF!</definedName>
    <definedName name="_es2">#REF!</definedName>
    <definedName name="_es3" localSheetId="3">#REF!</definedName>
    <definedName name="_es3">#REF!</definedName>
    <definedName name="_es4" localSheetId="3">#REF!</definedName>
    <definedName name="_es4">#REF!</definedName>
    <definedName name="_xlnm._FilterDatabase" localSheetId="0" hidden="1">LANGUAGE!$A$13:$F$1274</definedName>
    <definedName name="_Li1" localSheetId="3">#REF!</definedName>
    <definedName name="_Li1">#REF!</definedName>
    <definedName name="_Li2">[1]Voreinstellungen!#REF!</definedName>
    <definedName name="_Re1" localSheetId="3">#REF!</definedName>
    <definedName name="_Re1">#REF!</definedName>
    <definedName name="_Re2" localSheetId="3">#REF!</definedName>
    <definedName name="_Re2">#REF!</definedName>
    <definedName name="AbtBez">[1]Voreinstellungen!#REF!</definedName>
    <definedName name="Aktuelle_SOLL_Spezifikation">'[2]AWE-Antrag'!$AB$2:$AB$4</definedName>
    <definedName name="Aktueller_IST_Stand">'[2]AWE-Antrag'!$AC$2:$AC$4</definedName>
    <definedName name="AuditDatum">[3]Eingabe!$B$4</definedName>
    <definedName name="Auftrag_Nr.">[3]Eingabe!$B$3</definedName>
    <definedName name="Ausdruck" localSheetId="3">#REF!</definedName>
    <definedName name="Ausdruck">#REF!</definedName>
    <definedName name="Auswahlfeld_FRT_Durchführung">LANGUAGE!$H$4:$H$5</definedName>
    <definedName name="Auswahlfeld_FRT_Wiederholung">LANGUAGE!$I$4:$I$5</definedName>
    <definedName name="Bewertung_100">[4]LANGUAGE!$O$14:$O$15</definedName>
    <definedName name="Bewertung_106">[4]LANGUAGE!$N$14:$N$15</definedName>
    <definedName name="Bewertung_1060">[4]LANGUAGE!$L$14:$L$16</definedName>
    <definedName name="Bewertung_108">[4]LANGUAGE!$M$14:$M$15</definedName>
    <definedName name="Bewertung_1080">[4]LANGUAGE!$P$14:$P$16</definedName>
    <definedName name="Bewertung_1086">[4]LANGUAGE!$Q$14:$Q$16</definedName>
    <definedName name="Bewertung_10860">[4]LANGUAGE!$J$14:$J$17</definedName>
    <definedName name="Bewertung_10864">[4]LANGUAGE!$K$14:$K$17</definedName>
    <definedName name="Bewertung_108640">[4]LANGUAGE!$I$14:$I$18</definedName>
    <definedName name="bmColorStatus">[5]Ref!$B$2:$B$5</definedName>
    <definedName name="bmgreen">'[6]Risk Analysis'!$C$8</definedName>
    <definedName name="bmGreen2">[5]Ref!$B$3</definedName>
    <definedName name="bmLanguages">[5]Ref!$A$2:$A$4</definedName>
    <definedName name="bmRed2">[5]Ref!$B$5</definedName>
    <definedName name="bmWhite2">[5]Ref!$B$2</definedName>
    <definedName name="bmYellow2">[5]Ref!$B$4</definedName>
    <definedName name="Brose_Entscheid">[2]Anlage!$U$6:$U$8</definedName>
    <definedName name="D_Teil?">'[2]AWE-Antrag'!$AA$2:$AA$4</definedName>
    <definedName name="_xlnm.Print_Area" localSheetId="0">LANGUAGE!$A$13:$D$502</definedName>
    <definedName name="_xlnm.Print_Area" localSheetId="2">Manual!$A$1:$M$89</definedName>
    <definedName name="_xlnm.Print_Area" localSheetId="1">SLW!$B$1:$AL$86</definedName>
    <definedName name="DUNS_Nr" localSheetId="3">#REF!</definedName>
    <definedName name="ED_2" localSheetId="3">#REF!</definedName>
    <definedName name="ED_2">#REF!</definedName>
    <definedName name="ED_3" localSheetId="3">#REF!</definedName>
    <definedName name="ED_3">#REF!</definedName>
    <definedName name="ED_4" localSheetId="3">#REF!</definedName>
    <definedName name="ED_4">#REF!</definedName>
    <definedName name="ED_5" localSheetId="3">#REF!</definedName>
    <definedName name="ED_5">#REF!</definedName>
    <definedName name="ED_6" localSheetId="3">#REF!</definedName>
    <definedName name="ED_6">#REF!</definedName>
    <definedName name="ede" localSheetId="3">#REF!</definedName>
    <definedName name="ede">#REF!</definedName>
    <definedName name="edp">[7]Bewertungsmatrix!$P$21</definedName>
    <definedName name="ek" localSheetId="3">#REF!</definedName>
    <definedName name="ek">#REF!</definedName>
    <definedName name="elm" localSheetId="3">[8]Bewertungsmatrix!$AM$25</definedName>
    <definedName name="elm">'[9]Evaluation-Bewertung'!$AS$29</definedName>
    <definedName name="elmm">#REF!</definedName>
    <definedName name="Entscheidung">'[2]AWE-Antrag'!$Y$2</definedName>
    <definedName name="ep">[7]Bewertungsmatrix!$AM$8</definedName>
    <definedName name="Ep_2" localSheetId="3">#REF!</definedName>
    <definedName name="Ep_2">#REF!</definedName>
    <definedName name="Ep_3" localSheetId="3">#REF!</definedName>
    <definedName name="Ep_3">#REF!</definedName>
    <definedName name="Ep_4" localSheetId="3">#REF!</definedName>
    <definedName name="Ep_4">#REF!</definedName>
    <definedName name="Ep_5" localSheetId="3">#REF!</definedName>
    <definedName name="Ep_5">#REF!</definedName>
    <definedName name="Ep_6" localSheetId="3">#REF!</definedName>
    <definedName name="Ep_6">#REF!</definedName>
    <definedName name="epdp" localSheetId="3">[8]Bewertungsmatrix!$P$14</definedName>
    <definedName name="epdp">'[9]Evaluation-Bewertung'!$L$16</definedName>
    <definedName name="epdr" localSheetId="3">[8]Bewertungsmatrix!$P$21</definedName>
    <definedName name="epdr">'[9]Evaluation-Bewertung'!$O$24</definedName>
    <definedName name="epe" localSheetId="3">#REF!</definedName>
    <definedName name="epe">#REF!</definedName>
    <definedName name="epg" localSheetId="3">[8]Bewertungsmatrix!$AM$55</definedName>
    <definedName name="epg">'[9]Evaluation-Bewertung'!$AS$45</definedName>
    <definedName name="epm" localSheetId="3">[8]Bewertungsmatrix!$AM$8</definedName>
    <definedName name="epm">'[9]Evaluation-Bewertung'!$AS$8</definedName>
    <definedName name="epp" localSheetId="3">[8]Bewertungsmatrix!$AM$14</definedName>
    <definedName name="epp">'[9]Evaluation-Bewertung'!$AS$14</definedName>
    <definedName name="epr" localSheetId="3">[8]Bewertungsmatrix!$AM$21</definedName>
    <definedName name="epr">'[9]Evaluation-Bewertung'!$AS$22</definedName>
    <definedName name="epzp" localSheetId="3">[8]Bewertungsmatrix!$AF$14</definedName>
    <definedName name="epzp">'[9]Evaluation-Bewertung'!$W$16</definedName>
    <definedName name="epzr" localSheetId="3">[8]Bewertungsmatrix!$AF$21</definedName>
    <definedName name="epzr">'[9]Evaluation-Bewertung'!$AB$24</definedName>
    <definedName name="ergebnis1" localSheetId="3">#REF!</definedName>
    <definedName name="ergebnis1">#REF!</definedName>
    <definedName name="ez" localSheetId="3">#REF!</definedName>
    <definedName name="ez">#REF!</definedName>
    <definedName name="fähignichtfähig">'[10]T1 Plastics'!$I$7:$I$8</definedName>
    <definedName name="Farben" localSheetId="3">#REF!</definedName>
    <definedName name="Farben">#REF!</definedName>
    <definedName name="FQF" localSheetId="3">[1]Voreinstellungen!#REF!</definedName>
    <definedName name="FQF">[1]Voreinstellungen!#REF!</definedName>
    <definedName name="Funk8" localSheetId="3">[1]Eingabe!#REF!</definedName>
    <definedName name="Funk8">[1]Eingabe!#REF!</definedName>
    <definedName name="kp">[7]Bewertungsmatrix!$AM$21</definedName>
    <definedName name="li0" localSheetId="3">#REF!</definedName>
    <definedName name="li0">#REF!</definedName>
    <definedName name="Lief_Ort" localSheetId="3">#REF!</definedName>
    <definedName name="Lief_Ort">'[9]Input Form - EingabeMaske'!$C$21</definedName>
    <definedName name="Lief_PLZ" localSheetId="3">#REF!</definedName>
    <definedName name="Lief_PLZ">'[9]Input Form - EingabeMaske'!$C$23</definedName>
    <definedName name="Lief_Str" localSheetId="3">#REF!</definedName>
    <definedName name="Lief_Str">'[9]Input Form - EingabeMaske'!$C$20</definedName>
    <definedName name="Lief_Unterschr" localSheetId="3">#REF!</definedName>
    <definedName name="Lief_Unterschr">'[9]Input Form - EingabeMaske'!$C$26</definedName>
    <definedName name="Lieferant" localSheetId="3">#REF!</definedName>
    <definedName name="Lieferant">'[9]Input Form - EingabeMaske'!$C$19</definedName>
    <definedName name="LieferantNr" localSheetId="3">#REF!</definedName>
    <definedName name="ListeFQF" localSheetId="3">#REF!</definedName>
    <definedName name="ListeFQF">#REF!</definedName>
    <definedName name="Maßnahme">[2]Anlage!$T$6:$T$8</definedName>
    <definedName name="ProdGr_ProzSchrA" localSheetId="3">[1]Eingabe!#REF!</definedName>
    <definedName name="ProdGr_ProzSchrA">[1]Eingabe!#REF!</definedName>
    <definedName name="ProdGrA">[1]Eingabe!#REF!</definedName>
    <definedName name="ProdGrNrA">[1]Eingabe!#REF!</definedName>
    <definedName name="Produkt">[3]Eingabe!$B$2</definedName>
    <definedName name="PrSchr1" localSheetId="3">#REF!</definedName>
    <definedName name="PrSchr1">'[9]Input Form - EingabeMaske'!$C$38</definedName>
    <definedName name="PrSchr10" localSheetId="3">#REF!</definedName>
    <definedName name="PrSchr10">'[9]Input Form - EingabeMaske'!$C$47</definedName>
    <definedName name="PrSchr2" localSheetId="3">#REF!</definedName>
    <definedName name="PrSchr2">'[9]Input Form - EingabeMaske'!$C$39</definedName>
    <definedName name="PrSchr3" localSheetId="3">#REF!</definedName>
    <definedName name="PrSchr3">'[9]Input Form - EingabeMaske'!$C$40</definedName>
    <definedName name="PrSchr4" localSheetId="3">#REF!</definedName>
    <definedName name="PrSchr4">'[9]Input Form - EingabeMaske'!$C$41</definedName>
    <definedName name="PrSchr5" localSheetId="3">#REF!</definedName>
    <definedName name="PrSchr5">'[9]Input Form - EingabeMaske'!$C$42</definedName>
    <definedName name="PrSchr6" localSheetId="3">#REF!</definedName>
    <definedName name="PrSchr6">'[9]Input Form - EingabeMaske'!$C$43</definedName>
    <definedName name="PrSchr7" localSheetId="3">#REF!</definedName>
    <definedName name="PrSchr7">'[9]Input Form - EingabeMaske'!$C$44</definedName>
    <definedName name="PrSchr8" localSheetId="3">#REF!</definedName>
    <definedName name="PrSchr8">'[9]Input Form - EingabeMaske'!$C$45</definedName>
    <definedName name="PrSchr9" localSheetId="3">#REF!</definedName>
    <definedName name="PrSchr9">'[9]Input Form - EingabeMaske'!$C$46</definedName>
    <definedName name="PrSchrNr1" localSheetId="3">#REF!</definedName>
    <definedName name="PrSchrNr10" localSheetId="3">#REF!</definedName>
    <definedName name="PrSchrNr2" localSheetId="3">#REF!</definedName>
    <definedName name="PrSchrNr3" localSheetId="3">#REF!</definedName>
    <definedName name="PrSchrNr4" localSheetId="3">#REF!</definedName>
    <definedName name="PrSchrNr5" localSheetId="3">#REF!</definedName>
    <definedName name="PrSchrNr6" localSheetId="3">#REF!</definedName>
    <definedName name="PrSchrNr7" localSheetId="3">#REF!</definedName>
    <definedName name="PrSchrNr8" localSheetId="3">#REF!</definedName>
    <definedName name="PrSchrNr9" localSheetId="3">#REF!</definedName>
    <definedName name="Seite" localSheetId="3">#REF!</definedName>
    <definedName name="Sofortmaßnahme" localSheetId="3">#REF!</definedName>
    <definedName name="Sofortmaßnahme">LANGUAGE!$J$4:$J$5</definedName>
    <definedName name="Sprachen">'[9]Language-Sprachen'!$I$4:$I$5</definedName>
    <definedName name="Status_Bewertung">LANGUAGE!$F$4:$F$6</definedName>
    <definedName name="Status_Maßnahme" localSheetId="3">#REF!</definedName>
    <definedName name="Status_Maßnahme">LANGUAGE!$G$4:$G$5</definedName>
    <definedName name="SumA2">#REF!</definedName>
    <definedName name="SumB2" localSheetId="3">#REF!</definedName>
    <definedName name="SumB2">#REF!</definedName>
    <definedName name="SumC2" localSheetId="3">#REF!</definedName>
    <definedName name="SumC2">#REF!</definedName>
    <definedName name="Teil5" localSheetId="3">[1]Eingabe!#REF!</definedName>
    <definedName name="Teil5">[1]Eingabe!#REF!</definedName>
    <definedName name="Temporäre_SOLL_Vorgabe">'[2]AWE-Antrag'!$AD$2:$AD$4</definedName>
    <definedName name="Test">#REF!</definedName>
    <definedName name="U_Bez_Re">[3]Voreinstellungen!$C$5</definedName>
    <definedName name="U_Name_Li">[3]Voreinstellungen!$B$4</definedName>
    <definedName name="U_Name_Re">[3]Voreinstellungen!$B$5</definedName>
    <definedName name="Verantwortlich">[2]Anlage!$V$6:$V$7</definedName>
    <definedName name="Wert1">#REF!</definedName>
    <definedName name="Wert2">[11]Fragen!$D$13</definedName>
    <definedName name="WerteListe" localSheetId="3">#REF!</definedName>
    <definedName name="WerteListe">#REF!</definedName>
    <definedName name="ydc">'[12]Input Form - EingabeMaske'!$C$39</definedName>
    <definedName name="Z_04585631_B123_49CF_BAF8_E976C7D57715_.wvu.Cols" localSheetId="1" hidden="1">SLW!#REF!,SLW!#REF!,SLW!#REF!</definedName>
    <definedName name="Z_04585631_B123_49CF_BAF8_E976C7D57715_.wvu.PrintArea" localSheetId="1" hidden="1">SLW!$B$31:$AP$86</definedName>
    <definedName name="Z_04585631_B123_49CF_BAF8_E976C7D57715_.wvu.Rows" localSheetId="1" hidden="1">SLW!#REF!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64" i="48" l="1"/>
  <c r="E64" i="48"/>
  <c r="AA64" i="48" l="1"/>
  <c r="C64" i="48"/>
  <c r="B23" i="48"/>
  <c r="E29" i="48"/>
  <c r="B22" i="48"/>
  <c r="R23" i="48"/>
  <c r="U24" i="48"/>
  <c r="R24" i="48"/>
  <c r="U25" i="48"/>
  <c r="R25" i="48"/>
  <c r="U26" i="48"/>
  <c r="R26" i="48"/>
  <c r="AA61" i="48" l="1"/>
  <c r="K27" i="48" l="1"/>
  <c r="B27" i="48"/>
  <c r="AA73" i="48"/>
  <c r="AA77" i="48"/>
  <c r="AA81" i="48"/>
  <c r="AA38" i="48"/>
  <c r="AA75" i="48"/>
  <c r="U9" i="48"/>
  <c r="B9" i="48"/>
  <c r="I9" i="48"/>
  <c r="T27" i="48" l="1"/>
  <c r="B45" i="48"/>
  <c r="E47" i="48"/>
  <c r="E85" i="48"/>
  <c r="E83" i="48"/>
  <c r="E81" i="48"/>
  <c r="E79" i="48"/>
  <c r="E77" i="48"/>
  <c r="E75" i="48"/>
  <c r="E73" i="48"/>
  <c r="E71" i="48"/>
  <c r="E69" i="48"/>
  <c r="E67" i="48"/>
  <c r="E61" i="48"/>
  <c r="E58" i="48"/>
  <c r="E55" i="48"/>
  <c r="E52" i="48"/>
  <c r="E49" i="48"/>
  <c r="M85" i="48"/>
  <c r="M83" i="48"/>
  <c r="M81" i="48"/>
  <c r="M79" i="48"/>
  <c r="M77" i="48"/>
  <c r="M75" i="48"/>
  <c r="M73" i="48"/>
  <c r="M71" i="48"/>
  <c r="M69" i="48"/>
  <c r="M67" i="48"/>
  <c r="M61" i="48"/>
  <c r="M58" i="48"/>
  <c r="M55" i="48"/>
  <c r="M52" i="48"/>
  <c r="M49" i="48"/>
  <c r="M35" i="48"/>
  <c r="M38" i="48"/>
  <c r="M41" i="48"/>
  <c r="C85" i="48"/>
  <c r="C83" i="48"/>
  <c r="C81" i="48"/>
  <c r="C79" i="48"/>
  <c r="C77" i="48"/>
  <c r="C75" i="48"/>
  <c r="C73" i="48"/>
  <c r="C71" i="48"/>
  <c r="C69" i="48"/>
  <c r="C67" i="48"/>
  <c r="C61" i="48"/>
  <c r="C58" i="48"/>
  <c r="C55" i="48"/>
  <c r="C52" i="48"/>
  <c r="C38" i="48" l="1"/>
  <c r="C49" i="48"/>
  <c r="AK47" i="48"/>
  <c r="AI47" i="48"/>
  <c r="AF47" i="48"/>
  <c r="AB47" i="48"/>
  <c r="AA47" i="48"/>
  <c r="Z47" i="48"/>
  <c r="H8" i="44" s="1"/>
  <c r="U47" i="48"/>
  <c r="M47" i="48"/>
  <c r="C47" i="48"/>
  <c r="B47" i="48"/>
  <c r="E41" i="48"/>
  <c r="C41" i="48"/>
  <c r="E38" i="48"/>
  <c r="AF33" i="48"/>
  <c r="AI33" i="48"/>
  <c r="AK33" i="48"/>
  <c r="P27" i="48" l="1"/>
  <c r="G27" i="48"/>
  <c r="Y27" i="48"/>
  <c r="AA33" i="48"/>
  <c r="B6" i="48"/>
  <c r="I24" i="48" l="1"/>
  <c r="AB9" i="48"/>
  <c r="AF9" i="48"/>
  <c r="M9" i="48"/>
  <c r="U33" i="48" l="1"/>
  <c r="G6" i="44" l="1"/>
  <c r="G5" i="44"/>
  <c r="G4" i="44"/>
  <c r="H4" i="44" l="1"/>
  <c r="Q3" i="48" l="1"/>
  <c r="E35" i="48" l="1"/>
  <c r="C35" i="48"/>
  <c r="B31" i="48"/>
  <c r="H5" i="44" l="1"/>
  <c r="AB33" i="48"/>
  <c r="Z33" i="48"/>
  <c r="M33" i="48"/>
  <c r="E33" i="48"/>
  <c r="C33" i="48"/>
  <c r="B33" i="48"/>
  <c r="AC27" i="48"/>
  <c r="Q5" i="48"/>
  <c r="AG5" i="48"/>
  <c r="Q7" i="48"/>
  <c r="Q6" i="48"/>
  <c r="B7" i="48"/>
  <c r="B5" i="48"/>
  <c r="B1" i="48"/>
  <c r="I5" i="44"/>
  <c r="I4" i="44"/>
  <c r="B14" i="44" l="1"/>
</calcChain>
</file>

<file path=xl/sharedStrings.xml><?xml version="1.0" encoding="utf-8"?>
<sst xmlns="http://schemas.openxmlformats.org/spreadsheetml/2006/main" count="1947" uniqueCount="624">
  <si>
    <t>►</t>
  </si>
  <si>
    <t xml:space="preserve">      Festlegung der Sprache</t>
  </si>
  <si>
    <t>Sprachauswahl</t>
  </si>
  <si>
    <t>Status "Bewertung"</t>
  </si>
  <si>
    <t>Status "Maßnahme"</t>
  </si>
  <si>
    <t>Auswahlfeld FRT Durchführung</t>
  </si>
  <si>
    <t>Auswahlfeld Wiederholung FRT notwendig</t>
  </si>
  <si>
    <t>Sofortmaßnahme</t>
  </si>
  <si>
    <t>Ergebnis</t>
  </si>
  <si>
    <t>Auswahl</t>
  </si>
  <si>
    <t>Version:</t>
  </si>
  <si>
    <t>Deutsch</t>
  </si>
  <si>
    <t>green</t>
  </si>
  <si>
    <t>x</t>
  </si>
  <si>
    <t>English</t>
  </si>
  <si>
    <t>rote Eingaben sind nicht konform zur deutschen Variante!</t>
  </si>
  <si>
    <t>yellow</t>
  </si>
  <si>
    <t>Erläuterungen zum Versionswechsel - siehe Startseite</t>
  </si>
  <si>
    <t>Czech</t>
  </si>
  <si>
    <t>red</t>
  </si>
  <si>
    <t>Chinese</t>
  </si>
  <si>
    <t xml:space="preserve"> Auswahl für Analyse-Seite</t>
  </si>
  <si>
    <t>not relevant</t>
  </si>
  <si>
    <t>Reiter</t>
  </si>
  <si>
    <t>Chinesisch</t>
  </si>
  <si>
    <t>Português (BRA)</t>
  </si>
  <si>
    <t>Español</t>
  </si>
  <si>
    <t>General</t>
  </si>
  <si>
    <t>Achtung!!!     Nur gelb markierte Felder ausfüllen.</t>
  </si>
  <si>
    <t>Attention!!!        Only yellow fields has to be filled</t>
  </si>
  <si>
    <t>Überprüfte Teilenummer</t>
  </si>
  <si>
    <t>Verified Partnumber</t>
  </si>
  <si>
    <t>Teilenummer</t>
  </si>
  <si>
    <t>Part number</t>
  </si>
  <si>
    <t>Teilebezeichnung(en)</t>
  </si>
  <si>
    <t>Part Name(s)</t>
  </si>
  <si>
    <t>Datum</t>
  </si>
  <si>
    <t>Date</t>
  </si>
  <si>
    <t>Lieferantendaten</t>
  </si>
  <si>
    <t>Supplier Data</t>
  </si>
  <si>
    <t>Lieferant</t>
  </si>
  <si>
    <t>Supplier</t>
  </si>
  <si>
    <t>Lieferantennummer</t>
  </si>
  <si>
    <t>Supplier Number</t>
  </si>
  <si>
    <t>Materialdaten</t>
  </si>
  <si>
    <t>Material Data</t>
  </si>
  <si>
    <t>Brose Teile Nr.</t>
  </si>
  <si>
    <t>Brose Part No.</t>
  </si>
  <si>
    <t>Index</t>
  </si>
  <si>
    <t>Brose Zeichnungs Nr.</t>
  </si>
  <si>
    <t>Brose Drawing No.</t>
  </si>
  <si>
    <t>Keine Bewertung möglich! Bitte Status Maßnahmen pflegen!</t>
  </si>
  <si>
    <t>Evaluation impossible! Please define action status!</t>
  </si>
  <si>
    <t>Thema</t>
  </si>
  <si>
    <t>Topic</t>
  </si>
  <si>
    <t>Bewer-tung</t>
  </si>
  <si>
    <t>Evalua-tion</t>
  </si>
  <si>
    <t>Status Maßnahme</t>
  </si>
  <si>
    <t>Action status</t>
  </si>
  <si>
    <t>Kommerziell</t>
  </si>
  <si>
    <t>Commercial</t>
  </si>
  <si>
    <t>Projekt Management</t>
  </si>
  <si>
    <t>Project management</t>
  </si>
  <si>
    <t>Qualität</t>
  </si>
  <si>
    <t>Quality</t>
  </si>
  <si>
    <t>Unterlieferanten</t>
  </si>
  <si>
    <t>Sub-supplier</t>
  </si>
  <si>
    <t>Gesamtstatus</t>
  </si>
  <si>
    <t>Overal status</t>
  </si>
  <si>
    <t xml:space="preserve">Sofort-maß-nahmen </t>
  </si>
  <si>
    <t>imme-diate mea-sures</t>
  </si>
  <si>
    <t>Nr.</t>
  </si>
  <si>
    <t>No.</t>
  </si>
  <si>
    <t>Frage</t>
  </si>
  <si>
    <t>Question</t>
  </si>
  <si>
    <t>Hinweise</t>
  </si>
  <si>
    <t>Notes</t>
  </si>
  <si>
    <t>Maßnahme</t>
  </si>
  <si>
    <t>Action</t>
  </si>
  <si>
    <t>Verantwortlich</t>
  </si>
  <si>
    <t>Responsible</t>
  </si>
  <si>
    <t>Unterschrift</t>
  </si>
  <si>
    <t>Signature</t>
  </si>
  <si>
    <t>Firma</t>
  </si>
  <si>
    <t>Company</t>
  </si>
  <si>
    <t>Abteilung</t>
  </si>
  <si>
    <t>Department</t>
  </si>
  <si>
    <t>Teilnehmer</t>
  </si>
  <si>
    <t>Participants</t>
  </si>
  <si>
    <t>Bemerkungen</t>
  </si>
  <si>
    <t>Remarks</t>
  </si>
  <si>
    <t>Teilnehmer Brose</t>
  </si>
  <si>
    <t>Participants Brose</t>
  </si>
  <si>
    <t>Teilnehmer Lieferant</t>
  </si>
  <si>
    <t>Participants Supplier</t>
  </si>
  <si>
    <t>NREL</t>
  </si>
  <si>
    <t>N/A</t>
  </si>
  <si>
    <t>grün</t>
  </si>
  <si>
    <t>gelb</t>
  </si>
  <si>
    <t>rot</t>
  </si>
  <si>
    <t>in Arbeit</t>
  </si>
  <si>
    <t>in progress</t>
  </si>
  <si>
    <t>erledigt</t>
  </si>
  <si>
    <t>completed</t>
  </si>
  <si>
    <t>offen</t>
  </si>
  <si>
    <t>open</t>
  </si>
  <si>
    <t>basic_data</t>
  </si>
  <si>
    <t>Basis Daten &amp; Kontakte</t>
  </si>
  <si>
    <t>Basic Data &amp; Contacts</t>
  </si>
  <si>
    <t>Projektnummer</t>
  </si>
  <si>
    <t>Project number</t>
  </si>
  <si>
    <t>Projektname</t>
  </si>
  <si>
    <t>Project name</t>
  </si>
  <si>
    <t>Lieferantenname</t>
  </si>
  <si>
    <t>Supplier name</t>
  </si>
  <si>
    <t>Supplier code</t>
  </si>
  <si>
    <t>Adresse (Straße)</t>
  </si>
  <si>
    <t>Address (street)</t>
  </si>
  <si>
    <t>Adresse (PLZ, Ort)</t>
  </si>
  <si>
    <t>Address (ZIP code, city)</t>
  </si>
  <si>
    <t>Land</t>
  </si>
  <si>
    <t>Country</t>
  </si>
  <si>
    <t>Kontaktdaten Lieferant</t>
  </si>
  <si>
    <t>Contact data supplier</t>
  </si>
  <si>
    <t>Funktion</t>
  </si>
  <si>
    <t>Function</t>
  </si>
  <si>
    <t>Name</t>
  </si>
  <si>
    <t>E-Mail</t>
  </si>
  <si>
    <t>Telefon</t>
  </si>
  <si>
    <t>Phone</t>
  </si>
  <si>
    <t>Mobil</t>
  </si>
  <si>
    <t>Mobile</t>
  </si>
  <si>
    <t>Projektleitung</t>
  </si>
  <si>
    <t>Vertrieb</t>
  </si>
  <si>
    <t>Sales</t>
  </si>
  <si>
    <t>Prozess-/Werkzeugtechnologe</t>
  </si>
  <si>
    <t>Process-/tool technologist</t>
  </si>
  <si>
    <t>Folgende Kontakte können optional gepflegt werden</t>
  </si>
  <si>
    <t>Following contacts can be filled optional</t>
  </si>
  <si>
    <t>Geschäftsführung</t>
  </si>
  <si>
    <t>CEO</t>
  </si>
  <si>
    <t>Werksleitung</t>
  </si>
  <si>
    <t>Plant manager</t>
  </si>
  <si>
    <t>Betriebsleitung</t>
  </si>
  <si>
    <t>Head of operations</t>
  </si>
  <si>
    <t>Qualitätsleitung</t>
  </si>
  <si>
    <t>Head of quality</t>
  </si>
  <si>
    <t>24 Stunden Notfallkontakt</t>
  </si>
  <si>
    <t>24 hour emergency contact</t>
  </si>
  <si>
    <t>Entwicklungsleitung</t>
  </si>
  <si>
    <t>Engineering manager</t>
  </si>
  <si>
    <t>Entwicklungsingenieur</t>
  </si>
  <si>
    <t>Engineering</t>
  </si>
  <si>
    <t>Logistikleitung</t>
  </si>
  <si>
    <t>Logistics manager</t>
  </si>
  <si>
    <t>Logistikplaner</t>
  </si>
  <si>
    <t>Logistics planner</t>
  </si>
  <si>
    <t>Kontaktdaten Brose</t>
  </si>
  <si>
    <t>Contact data Brose</t>
  </si>
  <si>
    <t>Einkauf</t>
  </si>
  <si>
    <t>Purchasing</t>
  </si>
  <si>
    <t>Konstruktion</t>
  </si>
  <si>
    <t>Design</t>
  </si>
  <si>
    <t>Entwicklung</t>
  </si>
  <si>
    <t>Development</t>
  </si>
  <si>
    <t>SQG_Result</t>
  </si>
  <si>
    <t>Übersicht Lieferanten Quality Gates</t>
  </si>
  <si>
    <t>Supplier Quality Gates Overview</t>
  </si>
  <si>
    <t>Ziel: den Reifegrad des Projekts zu bewerten und ggfs. Maßnahmen bei Abweichungen einzuleiten, um eine termingerechte i.O.-Bemusterung sicher zu stellen.</t>
  </si>
  <si>
    <t>Target:to ensure the maturaty level of the project and if necessary to implement actions to assure OK PPAP on time.</t>
  </si>
  <si>
    <t>LQG 1</t>
  </si>
  <si>
    <t>SQG 1</t>
  </si>
  <si>
    <t>LQG 2</t>
  </si>
  <si>
    <t>SQG 2</t>
  </si>
  <si>
    <t>LQG 3</t>
  </si>
  <si>
    <t>SQG 3</t>
  </si>
  <si>
    <t>SQG_1</t>
  </si>
  <si>
    <t>Lieferanten Quality Gate 1</t>
  </si>
  <si>
    <t>Supplier Quality Gate 1</t>
  </si>
  <si>
    <t>Ziel: Alle notwendigen Informationen/ Unterlagen liegen zum Projektstart vor.</t>
  </si>
  <si>
    <t>Target: All required information/ documents are available at the project kick-off.</t>
  </si>
  <si>
    <t>Gesamtstatus
Lieferanten Quality Gate 1</t>
  </si>
  <si>
    <t>Overall status
Supplier Quality Gate 1</t>
  </si>
  <si>
    <t>Vertrag</t>
  </si>
  <si>
    <t>Liegen gültige Verträge (Bestellungen, Entwicklungsauftrag) vor?</t>
  </si>
  <si>
    <t>Are valid contracts available? (Orders, development contract)</t>
  </si>
  <si>
    <t>Eine unterschriebene Bestellung ist vorhanden.</t>
  </si>
  <si>
    <t>Signed order necessary.</t>
  </si>
  <si>
    <t>Projekt Terminplan</t>
  </si>
  <si>
    <t>Project timing plan</t>
  </si>
  <si>
    <t>Beinhaltet der Lieferantenterminplan alle Meilensteine? 
Sind die Termine mit dem Einkauf Brose vereinbart?</t>
  </si>
  <si>
    <t>Does the supplier has timing plan that contains all milestones? 
Is the timing plan agreed with purchasing Brose?</t>
  </si>
  <si>
    <t>SOLL/ IST-Vergleich Lieferantenterminplan:
- mit der Bestellung von Brose
- mit Brose Qualitätsmeilensteinen gem. FS (PEPsi)</t>
  </si>
  <si>
    <t>Target/ current comparison of supplier timing plan:
- with Brose order
- with Brose quality milestones acc. FS (PEPsi)</t>
  </si>
  <si>
    <t>Maßnahmen aus FS</t>
  </si>
  <si>
    <t>Actions from FS</t>
  </si>
  <si>
    <t>Wurden alle Maßnahmen aus der FS termingerecht umgesetzt?</t>
  </si>
  <si>
    <t>Have been all actions from feasibilty study (FS) realised in time?</t>
  </si>
  <si>
    <t>Überprüfen Sie den Maßnahmenplan zusammen mit dem Lieferanten.</t>
  </si>
  <si>
    <t>Review the action plan with the supplier.</t>
  </si>
  <si>
    <t>Spezifikation</t>
  </si>
  <si>
    <t>Specification</t>
  </si>
  <si>
    <t>Arbeitet der Lieferant mit dem beauftragten CAD- und Zeichnungsindex? Hat der Lieferant alle erforderlichen Normen und Spezifikationen für das Teil erhalten und überprüft?</t>
  </si>
  <si>
    <t>Do the supplier work with the ordered revision level of CAD and drawing?  Has the supplier received and reviewed all necessary standards and specifications relevant for the part?</t>
  </si>
  <si>
    <t>Überprüfen Sie den aktuellen Zeichnungs- und CAD-Index. Wenn Zeichnungen und CAD-Daten nicht mit dem richtigen Index oder garnicht vorliegen, ist die sofortige Eskalation an das Kundenteam und den Einkauf (Rating 'Rot') notwendig. 
Der Lieferant kann die geforderten Normen und Spezifikationen vorzeigen.</t>
  </si>
  <si>
    <t>Validate the correct drawing and CAD revision levels.
If drawings and CAD are not to the correct level or not available, escalation to the customer team is necessary. Rating must be "red" if correct drawing and CAD revisions are not available.
Supplier can show the required standards and specification.</t>
  </si>
  <si>
    <t>Herstellbarkeit</t>
  </si>
  <si>
    <t>Feasibility study</t>
  </si>
  <si>
    <t>Gibt es für den aktuellen Zeichnungsindex eine Herstellbarkeitsbestätigung?</t>
  </si>
  <si>
    <t>Is a feasibility study for the actual drawing index available?</t>
  </si>
  <si>
    <t>Der Lieferant kann eine unterschriebene FS/ Änderungs-FS zum aktuellen Zeichnungsindex vorzeigen.</t>
  </si>
  <si>
    <t>Supplier can show signed feasibility study /Feasibility study for index change.</t>
  </si>
  <si>
    <t>Prozessablauf</t>
  </si>
  <si>
    <t>Process flow</t>
  </si>
  <si>
    <t>Ist ein grober Prozessablaufplan für dieses Produkt vorhanden?</t>
  </si>
  <si>
    <t>Is a rough process flow chart for this product available?</t>
  </si>
  <si>
    <t>Der Prozessablaufplan enthält jeden Haupt-Prozessschritt.</t>
  </si>
  <si>
    <t>The process flow considers all main process steps.</t>
  </si>
  <si>
    <t>Werkzeug/ Prozess Design Konzept</t>
  </si>
  <si>
    <t>Tooling/ process design concept</t>
  </si>
  <si>
    <t>Entspricht der geplante Stand dem beauftragten technischen Konzept? Wenn "Nein", Erklärung durch Lieferant notwendig.</t>
  </si>
  <si>
    <t>Does the planned status comply with the assigned technical concept? If "No", supplier needs to explain.</t>
  </si>
  <si>
    <t>Abgleich mit den Prozessdatenblättern zum Werkzeug- bzw. Prozesskonzept aus der FS z.B. Anspritzpunkte, Werkzeugstufen, Stanzrichtung</t>
  </si>
  <si>
    <t>Comparison of process data sheets for the tool- and process-concept from FS 
e.g. injection points, tool steps, stamping direction</t>
  </si>
  <si>
    <t>Ständige Verbesserung</t>
  </si>
  <si>
    <t>Continuous improvement</t>
  </si>
  <si>
    <t>Wie werden Lessons learned-Themen in diesem Produkt berücksichtigt?</t>
  </si>
  <si>
    <t>How will be lessons learned-topics considered in this product?</t>
  </si>
  <si>
    <t>Durchsicht von Lessons Learned Aufzeichnungen. Lesson Learned wurde in der FMEA berücksichtigt.</t>
  </si>
  <si>
    <t>Review LL records.
Confirm LL captured on FMEA.</t>
  </si>
  <si>
    <t>Änderungs-management</t>
  </si>
  <si>
    <t>Change Management</t>
  </si>
  <si>
    <t>Wie kommuniziert der Lieferant Änderungen am Produkt/ Prozess während der Entwicklung/ Serienproduktion? Gab es Änderungen im Vergleich zum Stand der Herstellbarkeitsanalyse zur Vergabe?</t>
  </si>
  <si>
    <t>How will the supplier report changes to the product or process during development or series?  Have any modifications to the project been made after acceptance of FS?</t>
  </si>
  <si>
    <t>Folgende Unterlagen liegen vor: 
- Bestätigte Einkaufsbestellung
- Zeichnung/CAD_Modell gemäß Bestellung
- Bestätigte Herstellbarkeitsanalyse zur Indexänderung
- Aktualisierter Teile-Lebenslauf seit Beauftragung</t>
  </si>
  <si>
    <t>The following documents are available:
- Confirmed purchasing order
- Drawing/CAD-Model acc. order
- Confirmed feasibility study for index change 
- Updated part history list, started with Brose order</t>
  </si>
  <si>
    <t>Überprüfung der P-FMEA</t>
  </si>
  <si>
    <t>P-FMEA Review</t>
  </si>
  <si>
    <t>Liegt eine Prozess-FMEA vor?</t>
  </si>
  <si>
    <t>Is a process-FMEA available?</t>
  </si>
  <si>
    <t>Basis- oder Familien-FMEAs sind vorhanden. Überprüfung der folgenden Punkte:
- Sind Risiken identifiziert und sind akzeptable Maßnahmen definiert?
- Enspicht die Bewertung von Bedeutung, Auftreten und Entdeckung den AIAG/VDA Normen?
- Wurden alle besonderen Merkmale von der Zeichnung in die P-FMEA übernommen?
- Folgt das Dokument dem Prozessablauf?</t>
  </si>
  <si>
    <t>Foundation or Family FMEAs are available. Review following points:
- Are risks identified and actions defined?
- Do severity, occurrence and detection rating meet AIAG/VDA standards?
- Are all special characteristic symbols from the drawing carried over to the P-FMEA?
- Does the FMEA follow the process flow?</t>
  </si>
  <si>
    <t>P-FMEA</t>
  </si>
  <si>
    <t>P-FEMA</t>
  </si>
  <si>
    <t>Sind die besonderen Merkmalen incl. Kundenschnittstellen von Brose, in der P-FMEA berücksichtigt und abgesichert?</t>
  </si>
  <si>
    <t xml:space="preserve"> Are the special characteristics incl. customer interfaces from Brose, considered and secured?</t>
  </si>
  <si>
    <t>SOLL/ IST-Vergleich der besonderen Merkmalen zwischen Brose Zeichnung und Lieferanten P-FMEA.
Bewertung nach BN 586437-xxx.</t>
  </si>
  <si>
    <t>Target/ current comparison of the special characteristics between Brose Drawing and supplier P-FMEA.
Evaluation acc. to BN 586437-xxx.</t>
  </si>
  <si>
    <t>Red Rebbit/ Poka Yoke Teile</t>
  </si>
  <si>
    <t>Red rebbit/ poka yoke sample</t>
  </si>
  <si>
    <t>Sind Fehlermuster/ Referenzteile (Red Rabbit) geplant und werden die Anforderungen der Identifikation, Überwachung, Überprüfung und ggfs. Kalibrierung (IATF16949 10.2.4) eingehalten?</t>
  </si>
  <si>
    <t>Has supplier considered red rabbit/ reference samples and are the requirements regarding identification, monotoring, inspection and if necessary calibration (IATF16949 10.2.4) ensured?</t>
  </si>
  <si>
    <t>Planung der Red rabbit/ Poka Yoke-Teile ist vorhanden.</t>
  </si>
  <si>
    <t>Planning of red rabbit/ poka yoke parts is available.</t>
  </si>
  <si>
    <t>Produktions-lenkungsplan</t>
  </si>
  <si>
    <t>Control Plan</t>
  </si>
  <si>
    <t xml:space="preserve">Liegt der Produktionslenkungsplan vor und beinhaltet dieser die besonderen Merkmale von Brose? </t>
  </si>
  <si>
    <t>Is the control plan available and are the special characteristics from Brose drawing included?</t>
  </si>
  <si>
    <t>Jährliche Requalifikationsanforderungen sind in dem Produktionslenkungsplan entsprechend der Herstellbarkeits-analyse enthalten. Das Dokument folgt der P-FMEA und dem Prozessfluss.</t>
  </si>
  <si>
    <t>Annual revalidation requirements are in the control plan and match the F.S.
Does the document follow the process flow and PFMEA?
Special process characteristics out of PFMEA are considered.</t>
  </si>
  <si>
    <t>Prüfmittelplan</t>
  </si>
  <si>
    <t>Test equipment plan</t>
  </si>
  <si>
    <t>Ist die Prüfmittelplanung im Terminplan nachvollziehbar berücksichtigt? Ist ein Messabgleich definiert und mit Brose abgestimmt?</t>
  </si>
  <si>
    <t>Is the test equipment plan plausible included in to the timing plan? Is a measurement comparison defined and coordinated with Brose?</t>
  </si>
  <si>
    <t>Die Prüfmittelplanung ist vorhanden.</t>
  </si>
  <si>
    <t>Test equipment plan is available.</t>
  </si>
  <si>
    <t>Rückverfolg-barkeit</t>
  </si>
  <si>
    <t>Traceability</t>
  </si>
  <si>
    <t>Wird die Rückverfolgbarkeit gem. FS geplant?</t>
  </si>
  <si>
    <t>Will tracebility be planned according FS?</t>
  </si>
  <si>
    <t>Die Kennzeichnung und Rückverfolgbarkeit ist festgelegt. Die Rückverfolgbarkeitsstufe ist festgelegt.</t>
  </si>
  <si>
    <t>Identification and treacibility is defined. Tracebility level is defined.</t>
  </si>
  <si>
    <t>Technische Sauberkeit</t>
  </si>
  <si>
    <t>Technical cleanliness</t>
  </si>
  <si>
    <t>Wie plant der Lieferant die technische Sauberkeitsanforderung für dieses Produkt? (Falls erforderlich auf der Zeichnung/ Brose Norm)</t>
  </si>
  <si>
    <t>How do supplier plan to ensure technical cleanliness requirement for this product (If required on drawing / Brose norm)?</t>
  </si>
  <si>
    <t>Ein Testplan ist beschrieben. (Testpläne aus der Vergangenheit vorhanden?)</t>
  </si>
  <si>
    <t>Testing plan description.
Testing history available?</t>
  </si>
  <si>
    <t>SAF - Schadteil-analyse Feld</t>
  </si>
  <si>
    <t>FFA Field Failure Analysis</t>
  </si>
  <si>
    <t>Liegen Planungen zum eskalierenden Prüfstufenkonzept mit Befundung (Standard- und Belastungsprüfungen) und NTF 
No-Trouble-Found - Prozess (mit Auslösekriterien) vor?</t>
  </si>
  <si>
    <t>Are there plans for the escalating test step concept with part analysis (standard test and test under load) and No-Trouble-Found (NTF) process (with triggering criteria) available?</t>
  </si>
  <si>
    <t>Min. nach VDA Schadteilanalyse Feld &amp; Auditstandard?
kundenspezifische Forderungen berücksichtigt?
Testaufbauten eingeplant (s. a. Q1.5)?
Einbeziehung/Verpflichtung Lieferkette sichergestellt?</t>
  </si>
  <si>
    <t>Min. according to VDA Field Failure Analysis &amp; Audit Standard?
customer-specific requirements (CSR) taken into account?
Test setup planned (see Q1.5)?
Inclusion / commitment supply chain ensured?</t>
  </si>
  <si>
    <t>Vertrags-regelung Unter-lieferanten</t>
  </si>
  <si>
    <t>Contract system sub-suppliers</t>
  </si>
  <si>
    <t>Ist die Beauftragung der Unterlieferanten für die Serienproduktion erfolgt und die Herstellbarkeit vom Lieferanten bestätigt?
Sind die kundenspezifischen Forderungen und besondere Merkmale an die Lieferkette weiter gereicht worden?</t>
  </si>
  <si>
    <t>Are all sub-suppliers for serial production contracted and have they confirmed the feasibility? 
Are customer specific requirements (CSR) and special characteristics submitted to the sub-suppliers?</t>
  </si>
  <si>
    <t>Der Lieferant kann Belege für die Auftragsannahme vorlegen.</t>
  </si>
  <si>
    <t>The supplier can verify order acceptance by sub-suppliers.</t>
  </si>
  <si>
    <t>SQG_2</t>
  </si>
  <si>
    <t>Lieferanten Quality Gate 2</t>
  </si>
  <si>
    <t>Supplier Quality Gate 2</t>
  </si>
  <si>
    <t>Ziel: Der Lieferant kann mit der Werkzeuganfertigung starten.</t>
  </si>
  <si>
    <t>Target: The supplier can start tool production.</t>
  </si>
  <si>
    <t>Gesamtstatus
Lieferanten Quality Gate 2</t>
  </si>
  <si>
    <t>Overall status
Supplier Quality Gate 2</t>
  </si>
  <si>
    <t>Fortschritts-kontrolle</t>
  </si>
  <si>
    <t>Progress monitoring</t>
  </si>
  <si>
    <t>Sind alle Punkte aus LQG1 erledigt bzw. mit terminierten Maßnahmen versehen? Stimmen die Termine mit dem vereinbarten Terminplan überein?</t>
  </si>
  <si>
    <t>Are all points from SQG1 completed or have defined actions with dates acc. to project timing plan?</t>
  </si>
  <si>
    <t>Alle Maßnahmen aus dem LQG1 müssen terminiert bzw. termingerecht abgeschlossen sein.</t>
  </si>
  <si>
    <t xml:space="preserve">All actions from SQG1 should be scheduled or completed on time. </t>
  </si>
  <si>
    <t>Supplier timing plan</t>
  </si>
  <si>
    <t>Sind der Lieferant und die Unterlieferanten im Zeitplan gem. dem Projektterminplan? Sind Risiken/ Zeitverzug erkennbar und Maßnahmen definiert?</t>
  </si>
  <si>
    <t>Is the supplier and sub-suppliers on time with the project.  Are any risks/ time delay identified and actions defined?</t>
  </si>
  <si>
    <t>SOLL/IST-Vergleich Lieferantenterminplan: 
- mit Brose-Bestellung
- mit Brose Qualitätsmeilensteine gem. FS (PEPsi)
- mit von Brose beauftragten Änderungen
- mit Unterlieferantenterminplan</t>
  </si>
  <si>
    <t>Target/ current comparison of supplier timing plan:
- with Brose order
- with Brose quality milestones acc. FS (PEPsi)
- with commissioned modifications from Brose</t>
  </si>
  <si>
    <t>Prozessfluss</t>
  </si>
  <si>
    <t xml:space="preserve">Process flow </t>
  </si>
  <si>
    <t>Ist das Prozessflussdiagramm vollständig erstellt?</t>
  </si>
  <si>
    <t>Is the process flow chart complete?</t>
  </si>
  <si>
    <t>Das Prozessflussdiagramm für jeden einzelnen Prozessschritt ist vorhanden.</t>
  </si>
  <si>
    <t>The process flow consider all steps of the process.</t>
  </si>
  <si>
    <t>Werkzeug-/ Prozessdesign Konzept</t>
  </si>
  <si>
    <t>Tooling-/ Process design concept</t>
  </si>
  <si>
    <t>Kann die Durchsprache der Werkzeugkonstruktion erfolgreich abgeschlossen werden?</t>
  </si>
  <si>
    <t>Can the review of the tool design be completed successfully?</t>
  </si>
  <si>
    <t>Das Werkzeugkonzept wurde mit dem Brose Technologieexperten durchgesprochen.</t>
  </si>
  <si>
    <t>The tool concept was reviewed with Brose technology expert.</t>
  </si>
  <si>
    <t>Gab es Änderungen im Vergleich zum Stand der Herstellbarkeitsanalyse in der Vergabe?</t>
  </si>
  <si>
    <t>Have any modifications to the project been made after acceptance of FS?</t>
  </si>
  <si>
    <t>Folgende Unterlagen liegen vor: 
- bestätigte Einkaufsbestellung
- Zeichnung/CAD_Modell gemäß Bestellung
- bestätigte Herstellbarkeitsanalyse zur Indexänderung
- aktualisierter Teile-Lebenslauf seit Beauftragung</t>
  </si>
  <si>
    <t>The following documents are available:
- confirmed purchasing order
- drawing/CAD-Model acc. order
- confirmed feasibility study for index change 
- updated part history list, started with Brose order</t>
  </si>
  <si>
    <t>Brose intern</t>
  </si>
  <si>
    <t>Brose internal</t>
  </si>
  <si>
    <t>Brose Qualitätsplaner: bitte Brose Lieferantenentwickler informieren</t>
  </si>
  <si>
    <t>Brose Quality planner: Please inform Brose supplier developer</t>
  </si>
  <si>
    <t>Wenn:
- Neuer Lieferant für Brose
- Neues Werk für bestehenden Lieferanten von Brose
- Neue Technologie für bestehenden Lieferanten von Brose</t>
  </si>
  <si>
    <t>If:
- New supplier for Brose
- New production plant for existing supplier for Brose
- New technology for existing supplier for Brose</t>
  </si>
  <si>
    <t>Ist die P-FMEA vorhanden und auf aktuellem Stand?</t>
  </si>
  <si>
    <t>Is the P-FMEA available and up to date?</t>
  </si>
  <si>
    <t>Folgende Punkte müssen erfüllt sein: 
- Bezug auf den beauftragten Brose Zeichnungsstand 
- Risiken gem. Risikomatrizen sind identifiziert
- Alle Besonderen Merkmale aus der Brose-Zeichnung sind in der Lieferanten - FMEA durchgängig berücksichtigt und abgesichert
- Die Durchgängigkeit der besonderen Merkmale ist beim Lieferanten in FMEA, PLP, Prüfplan, Prüfaufschreibungen und mitgeltenden Dokumenten gegeben</t>
  </si>
  <si>
    <t>The following points must be met:
- Ordered Brose drawing index considered?
- Are risks identified by the use of risk matrices?
- Are special characteristics from the brose drawing in the supplier FMEA consistent considered and assured?
- Are the special characteristics from the supplier FMEA, Controlplan, inspectionsplan, control charts and appliable documents consistent?</t>
  </si>
  <si>
    <t>Ist der Produktionslenkungsplan aktuell?</t>
  </si>
  <si>
    <t>Is the control plan up to date?</t>
  </si>
  <si>
    <t>Spezielle Prozessmerkmale aus der P-FMEA wurden berücksichtigt.</t>
  </si>
  <si>
    <t>Special process characteristics out of PFMEA are considered?</t>
  </si>
  <si>
    <t>Prüfmittel &amp; MSA</t>
  </si>
  <si>
    <t xml:space="preserve">Test equipment &amp; MSA </t>
  </si>
  <si>
    <t>Hat der Lieferant alle Prüfmittel inkl. Meßmittelfähigkeit (MSA/VDA5)   termingerecht eingeplant?</t>
  </si>
  <si>
    <t>Are all gages and test equipments incl. measurement study analyses (MSA/VDA5) planned on time?</t>
  </si>
  <si>
    <t>Überprüfung der Konzepte zu den Prüfmitteln.</t>
  </si>
  <si>
    <t>Review concept for gages and test equipment.</t>
  </si>
  <si>
    <t>Rückverfolg-barkeitspläne</t>
  </si>
  <si>
    <t>Traceability concept</t>
  </si>
  <si>
    <t>Gibt es Änderungen zum Rückverfolgbarkeitskonzept gegenüber dem LQG1?</t>
  </si>
  <si>
    <t>Are there modifications of traceability concept comparing to SQG1?</t>
  </si>
  <si>
    <t>Siehe LQG 1 bzw. FS Vereinbarungen zur Rückverfolgbarkeit.</t>
  </si>
  <si>
    <t>See SQG 1 and FS agreement for treacibility.</t>
  </si>
  <si>
    <t>Technical Cleanliness</t>
  </si>
  <si>
    <t>Wie erreicht der Lieferant die technische Sauberkeitsanforderung für dieses Produkt? (Falls erforderlich auf der Zeichnung/ Brose Norm)</t>
  </si>
  <si>
    <t>How do supplier ensure technical cleanliness requirement for this product (If required on drawing / Brose norm)?</t>
  </si>
  <si>
    <t>Eskalierendes Prüfstufenkonzept mit Befundung (Standard- und Belastungsprüfungen) und NTF No-Trouble-Found - Prozess (mit Auslösekriterien) liegt zum Bauteil vor und ggfs. Systemprüfungen sind mit Brose abgestimmt?</t>
  </si>
  <si>
    <t>Escalating test step concept with part analysis (standard test and test under load) and NTF-process (with triggering criteria) is available for the component and, if necessary, system-checks are coordinated with Brose?</t>
  </si>
  <si>
    <t>Standard und Belastungsprüfungen liegen vor?
kundenspezifische Forderungen berücksichtigt?
Einbeziehung/Verpflichtung Lieferkette nachgewiesen?
Personalplanung (Qualifikation gemäß VDA) berücksichtigt?</t>
  </si>
  <si>
    <t>Part Analysis (Standard test and test under load) are available?
CSR’s taken into accoun?
Inclusion / commitment supply chain proven?
Personnel planning (qualification according to VDA)?</t>
  </si>
  <si>
    <t>SQG_3</t>
  </si>
  <si>
    <t>Lieferanten Quality Gate 3</t>
  </si>
  <si>
    <t>Supplier Quality Gate 3</t>
  </si>
  <si>
    <t>Ziel: Vorbereitung der Erstbemusterung inklusive Prozessabnahme (FRT)</t>
  </si>
  <si>
    <t>Target: Preparation of initial sampling including process approval (FRT)</t>
  </si>
  <si>
    <t>Gesamtstatus
Lieferanten Quality Gate 3</t>
  </si>
  <si>
    <t>Overall status
Supplier Quality Gate 3</t>
  </si>
  <si>
    <t>Sind alle Punkte aus LQG1 &amp; 2 erledigt bzw. mit terminierten Maßnahmen versehen? Stimmen die Termine mit dem vereinbarten Terminplan überein?</t>
  </si>
  <si>
    <t>All all points from SQG1 &amp; 2 completed or have defined actions with dates acc. to project timing plan?</t>
  </si>
  <si>
    <t>Alle Maßnahmen aus dem LQG1 &amp; 2 müssen terminiert bzw. termingerecht abgeschlossen sein. Stellen Sie sicher das der Lieferant keine Probleme mit Verträgen und Bestellungen hat. Wenn keine kommerziellen Dokumente verfügbar sind, ist eine sofortige Eskalation an das Kundenteam und den Einkäufer erforderlich. Die Bewertung muss "rot" sein, wenn dem Lieferanten keine Verträge und Bestellungen erteilt wurden.</t>
  </si>
  <si>
    <t>All actions from SQG1 should be scheduled or completed on time. Verify that the supplier has no concerns with contracts and purchase orders.
If commercial documents are not available, immediate escalation to customer team and buyer is necessary. Rating must be "red" if contracts and purchase order are not issued to the supplier.</t>
  </si>
  <si>
    <t>SOLL/IST-Vergleich Lieferantenterminplan: 
- mit Brose-Bestellung (Terminvereinbarung mit den wichtigsten Meilensteinen zwischen Lieferant und Brose Einkauf)
- mit Brose Qualitätsmeilensteine gem. FS (PEPsi)
- mit von Brose beauftragten Änderungen
- mit Unterlieferantenterminplan</t>
  </si>
  <si>
    <t>Target/ current comparison of supplier timing plan:
- with Brose order (Appointment agreement with the important milestones between the supplier and Brose purchsing)
- with Brose quality milestones acc. FS (PEPsi)
- with commissioned modifications from Brose
- with sub-supplier timing plan</t>
  </si>
  <si>
    <t>Notfallplan</t>
  </si>
  <si>
    <t>Emergency plan</t>
  </si>
  <si>
    <t>Hat der Lieferant einen teilebezogenen Notfallplan, um im Falle einer Störung die Produktion aufrecht zu erhalten?</t>
  </si>
  <si>
    <t>Does the supplier has a part related backup plan to maintain production capacity in the case of on emergency?</t>
  </si>
  <si>
    <t>Der Lieferant zeigt einen akzeptablen Notfallplan, der die Produktion bei einer Störung weiterhin gewährleistet.</t>
  </si>
  <si>
    <t xml:space="preserve">Supplier is able to present an acceptable emergency plan that assures production continue in the case on an emergency. </t>
  </si>
  <si>
    <t>Gab es Änderungen im Vergleich zum Stand der Herstellbarkeitsanalyse zur Vergabe?</t>
  </si>
  <si>
    <t>Continuous Improvement</t>
  </si>
  <si>
    <t xml:space="preserve">Gab es für den Lieferant bei diesem Produkt neue Lessons Learned - Erkenntnisse? </t>
  </si>
  <si>
    <t>Does the supplier has evaluated new lessons learned from this product/ process?</t>
  </si>
  <si>
    <t>Überprüfung Red Rebbit/ Poka Yoke</t>
  </si>
  <si>
    <t>Red Rebbit/ Poka Yoke Sample verification</t>
  </si>
  <si>
    <t>Sind Fehlermuster/Referenzteile (Red Rabbit) verfügbar und werden die Anforderungen der Identifikation, Überwachung, Überprüfung und ggfs. Kalibrierung  (IATF16949 10.2.4) eingehalten?</t>
  </si>
  <si>
    <t>Are red rabbit/ reference samples available and are the requirements regarding identification, monotoring, inspection and if necessary calibration (IATF16949 10.2.4) ensured?</t>
  </si>
  <si>
    <t>Stellen Sie sicher, dass der Lieferant über ein Fehlermusterverfahren verfügt. 
- Es gibt eine klare Regelung für den Fall das ein Fehlermuster nicht erkannt wird.
- Es gibt eine klare Regelung wie Fehlermuster-Tests überprüft werden.
- Die Maschinen sind darauf eingestellt regelmäßig Fehlermuster-Tests durchzuführen.</t>
  </si>
  <si>
    <t xml:space="preserve">Verify that the supplier has a red rabbit system.  
- What is the reaction to a red rabbit failure?
- How are red rabbit tests verified?
- Is the equipment programmed to periodically stop for red rabbit tests? (Best practice)  </t>
  </si>
  <si>
    <t>Control plan</t>
  </si>
  <si>
    <t>Ist der Produktionslenkungsplan (Serie) vorhanden und aktuell?</t>
  </si>
  <si>
    <t>Is the control plan (series) available and up to date?</t>
  </si>
  <si>
    <t>Es sind alle Merkmale und Safe-Launch-Maßnahmen aus der FS im PLP enthalten.</t>
  </si>
  <si>
    <t>All characteristics and safe launch actions based on the FS agreement are included.</t>
  </si>
  <si>
    <t>Planung der Prozess-fähigkeiten</t>
  </si>
  <si>
    <t>Planing capability studies</t>
  </si>
  <si>
    <t>Stehen die Fähigkeitsnachweise (besondere Merkmale), in Übereinstimmung zu den Festlegungen in der Herstellbarkeitsanalyse, termingerecht zur Verfügung?</t>
  </si>
  <si>
    <t>Are the capability studies of special charateristics acc. to feasibility study on time?</t>
  </si>
  <si>
    <t>Siehe Vereinbarungen aus der FS zur Anzahl und Ppk index.</t>
  </si>
  <si>
    <t>See FS agreement for quantities and Cpk index.</t>
  </si>
  <si>
    <t>Sind die Prüfmittel und MSA's für dieses Projekt vollständig vorhanden?</t>
  </si>
  <si>
    <t>Are all gages and test equipments incl. measurement study analyses (MSA/VDA5) complete available?</t>
  </si>
  <si>
    <t>Folgende Punkte müssen erfüllt sein: 
- Kalibrierungsberichte stehen zur Verfügung
- MSA ist vollständig vorhanden
- Prüfmittel sind an den zugewiesenen Plätzen vorhanden
- Arbeitsanweisungen sind verfügbar</t>
  </si>
  <si>
    <t>The following points must be met:
- Calibration reports available
- MSA complete and OK
- Review use of gages and test equipment
- Work instructions available</t>
  </si>
  <si>
    <t>Gibt es Änderungen zum Rückverfolgbarkeitskonzept gegenüber LQG2?</t>
  </si>
  <si>
    <t>Are there modifications of traceability concept comparing to SQG2?</t>
  </si>
  <si>
    <t>Siehe LQG 1 &amp; 2 bzw. FS Vereinbarungen zur Rückverfolgbarkeit.</t>
  </si>
  <si>
    <t>See SQG1 &amp; 2 and FS agreement for treacibility.</t>
  </si>
  <si>
    <t>IMDS</t>
  </si>
  <si>
    <t>Stehen alle notwendigen Unterlagen zur IMDS-Erstellung, auch von Unterlieferanten, zur Verfügung?</t>
  </si>
  <si>
    <t>Are all relevant documents, also from sub-suppliers, for IMDS submission available?</t>
  </si>
  <si>
    <t>IMDS muss im System vorhanden sein.</t>
  </si>
  <si>
    <t>IMDS should be avalable at system.</t>
  </si>
  <si>
    <t>PPF/ PPAP- Anforderung</t>
  </si>
  <si>
    <t>PPF/ PPAP-requirements</t>
  </si>
  <si>
    <t>Sind die Anforderungen gem. Erstmuster-Bestellung bzw. Extranet klar?</t>
  </si>
  <si>
    <t>Are the requirements acc. initial sample order resp. Extranet well understood?</t>
  </si>
  <si>
    <t>Siehe Vereinbarungen aus der FS.</t>
  </si>
  <si>
    <t>See FS agreements.</t>
  </si>
  <si>
    <t>Unter-lieferanten PPF/ PPAP</t>
  </si>
  <si>
    <t>Sub-supplier PPF/ PPAP</t>
  </si>
  <si>
    <t>Sind die Unterlieferanten-PPF/PPAPs durch den Lieferanten freigegeben?</t>
  </si>
  <si>
    <t>Are the Sub-supplier PPF/PPAP's approved by supplier?</t>
  </si>
  <si>
    <t>Überprüfen Sie die PPF/ PPAPs.</t>
  </si>
  <si>
    <t>Review PSW's or PPF.</t>
  </si>
  <si>
    <t>Hat der Lieferant die technische Sauberkeitsanforderung für dieses Produkt umgesetzt? (Falls erforderlich auf der Zeichnung/ Brose Norm)</t>
  </si>
  <si>
    <t>Has the supplier realized technical cleanliness requirement for this product (If required on drawing / Brose norm)?</t>
  </si>
  <si>
    <t>See FS agreement.</t>
  </si>
  <si>
    <t>Änderungen zum eskalierendes Prüfstufenkonzept mit Befundung (Standard- und Belastungsprüfungen) und NTF No-Trouble-Found - Prozess ggü. LQG2?</t>
  </si>
  <si>
    <t>Changes to the escalating test step concept with part analysis (standard test and tests under load) and NTF-process vs. LQG2?</t>
  </si>
  <si>
    <t>Standard und Belastungsprüfungen liegen vor
kundenspezifische Forderungen berücksichtigt
Testaufbauten/-equipment vorhanden
Auslösekriterien für NTF definiert und vereinbart
Einbeziehung/Verpflichtung Lieferkette nachgewiesen
Qualifikation, Personal vorhanden
Verweis SAF im PLP?
Hinweis: Die SAF-Dokumentation  (Prüfspezifikation, -merkmale, Beschreibung Testaufbau und -konfiguration) sind Bestandteil des PPF/PPAP an Brose!</t>
  </si>
  <si>
    <t>Part Analysis (Standard test and tests under load) available?
CSR’s taken into account?
Test equipment, devices and gauges available?
Trigger criteria for NTF defined and agreed?
Inclusion / commitment supply chain proven?
Qualification and capacities staff available?
Reference FFA in PLP?
Note: The FFA documentation (test specification, characteristics, test setup and configuration) is part of the PPF / PPAP to Brose!</t>
  </si>
  <si>
    <t>SLW</t>
  </si>
  <si>
    <t>Supplier Line Walk</t>
  </si>
  <si>
    <t>Brose</t>
  </si>
  <si>
    <t>Result</t>
  </si>
  <si>
    <t>Ergebnis des Supplier Line Walk: Summe der "not o. k." = "nicht erfüllt" bewerteten Kriterien</t>
  </si>
  <si>
    <t>Result of Supplier Line Walk: Amount of "not o. k." = "not fulfilled" evaluated criteria</t>
  </si>
  <si>
    <t xml:space="preserve">Anzahl Sofortmaßnahmen </t>
  </si>
  <si>
    <t>Number Immediate Measures</t>
  </si>
  <si>
    <t>Anzahl bewertet mit "red"</t>
  </si>
  <si>
    <t>Number rated with "red"</t>
  </si>
  <si>
    <t xml:space="preserve">Vorlage Maßnahmenplan bis: </t>
  </si>
  <si>
    <t>Submission of action plan up to:</t>
  </si>
  <si>
    <t xml:space="preserve">ist ein mit dem Management vom Lieferanten abgestimmter Maßnahmeplan vorzulegen. </t>
  </si>
  <si>
    <t>is an agreed action plan from the supplier management to submit to Brose.</t>
  </si>
  <si>
    <t>* Sternchenfragen haben höhere Gewichtung --&gt; bewertet als not o.k. --&gt; führt direkt zu einer Sofortmaßnahme</t>
  </si>
  <si>
    <t>* Star questions have higher priority --&gt; rated with not o.k. --&gt; drives to immediate measure</t>
  </si>
  <si>
    <t>Fragen bewertet mit "yellow" stellen kein Risiko bezüglich einer Nichtkonfirmität am Produkt dar</t>
  </si>
  <si>
    <t>Questions rated with "yellow" do not represent a risk of non-confirmation at the product.</t>
  </si>
  <si>
    <t>Anzahl bewertet mit "yellow"</t>
  </si>
  <si>
    <t>Number rated with "yellow"</t>
  </si>
  <si>
    <t>Grün</t>
  </si>
  <si>
    <t>Green</t>
  </si>
  <si>
    <t>Gelb</t>
  </si>
  <si>
    <t>Yellow</t>
  </si>
  <si>
    <t>Rot</t>
  </si>
  <si>
    <t>Red</t>
  </si>
  <si>
    <t>Bis 6 yellow bewertete Fragen</t>
  </si>
  <si>
    <t>Up to 6 yellow rated questions</t>
  </si>
  <si>
    <t>Von 7 - 12 yellow bewerteten Fragen</t>
  </si>
  <si>
    <t>From 7 - 12 yellow rated questions</t>
  </si>
  <si>
    <t>Ab 13 yellow bewerteten Fragen oder 1 red bewertete Frage</t>
  </si>
  <si>
    <t>From 13 yellow rated questions or 1 red rated question</t>
  </si>
  <si>
    <t xml:space="preserve">Die Gesamteinstufung zum Supplier Line Walk ergibt sich aus der Anzahl der jeweils red/yellow/green bewerteten Fragen: </t>
  </si>
  <si>
    <t>The overall assessment result of the Supplier Line Walk is calculated from the number of questions rated as red/yellow/green:</t>
  </si>
  <si>
    <t>Um ein Ergebnis für den SLW zu erhalten müssen alle Fragen beantwortet werden!</t>
  </si>
  <si>
    <t>To get a result of the SLW all questions must be answered!</t>
  </si>
  <si>
    <r>
      <t xml:space="preserve">Requalifikation </t>
    </r>
    <r>
      <rPr>
        <sz val="18"/>
        <color rgb="FFFF0000"/>
        <rFont val="Arial"/>
        <family val="2"/>
      </rPr>
      <t>*</t>
    </r>
  </si>
  <si>
    <r>
      <t>Requalification</t>
    </r>
    <r>
      <rPr>
        <sz val="18"/>
        <color rgb="FFFF0000"/>
        <rFont val="Arial"/>
        <family val="2"/>
      </rPr>
      <t>*</t>
    </r>
  </si>
  <si>
    <t xml:space="preserve">Wird die Requalifikation jährlich durchgeführt und ist das Ergebnis der Requalifikationsprüfung i.O.? </t>
  </si>
  <si>
    <t>Is the requalification performed annually and is the result of the requalification test OK?</t>
  </si>
  <si>
    <t>- Es sind 1x jährlich alle Maße bei jeder Kavität zu überprüfen, für SPC-Merkmale können die Messwerte der letzten 12 Monate zu Grunde gelegt werden.
- Ist eine Requalifikationsplanung vorhanden, und dieses Bauteil aufgeführt?
- Wenn der Lieferant von dieser Regelung abweicht, ist der entsprechende Nachweis einer Vereinbarung mit Brose vorzulegen
(Sonderfall: Wenn bei der Requalifizierungsprüfung Abweichungen festgestellt wurden und  eine gültige AWE              
zu den Abweichungen vorliegt, ist das Ergebnis mit JA zu beantworten.)</t>
  </si>
  <si>
    <t>- All dimensions must be checked 1x per year for each cavity; for SPC characteristics, the measured values of the last 12 months can be taken as a basis
- Is a annual validation schedule available and is this part included?
- If the supplier deviates from this regulation, the corresponding proof of an agreement with Brose must be submitted
(Special case: If deviations were found during the annual validation and a valid AWE exists, the result must be answered with o.k.).</t>
  </si>
  <si>
    <t>Reklamations -bearbeitung</t>
  </si>
  <si>
    <t>Claim management</t>
  </si>
  <si>
    <t>Gibt es eine Übersicht zu Reklamationen?</t>
  </si>
  <si>
    <t>Is there an overview of complaints?</t>
  </si>
  <si>
    <t>Wenn Reklamationen zu dem betrachteten Bauteil, dann stichprobenartige Überprüfung der Abstellmaßnahmen in der Fertigung.</t>
  </si>
  <si>
    <t>If there are complaints about the component under consideration, then random checks of the corrective measures in production.</t>
  </si>
  <si>
    <t>Allgemein</t>
  </si>
  <si>
    <t>Arbeitsanweisung</t>
  </si>
  <si>
    <t>Work Instruction</t>
  </si>
  <si>
    <t>Sind die Produkt- und Prozess- Merkmale in den Prüfanweisungen durchgängig?</t>
  </si>
  <si>
    <t>Are all product and process characteristics descripted in any processes?</t>
  </si>
  <si>
    <t>- Merkmale aus PLP sind in die Prüfanweisung überführt
- Überprüfen das die vorhanden Version des PLP mit der Version im SAP (A2 Meldung) übereinstimmt</t>
  </si>
  <si>
    <t>- Characteristics from Control Plan are transferred to the checking inspection
- Need to verify current supplier Control Plan matches lates approved version in SAP (A2 notification)</t>
  </si>
  <si>
    <t>Line-Walk</t>
  </si>
  <si>
    <t>Qualifizierung</t>
  </si>
  <si>
    <t>Qualification</t>
  </si>
  <si>
    <t>Handhabung von Teilen</t>
  </si>
  <si>
    <t>Handling of parts</t>
  </si>
  <si>
    <t xml:space="preserve">Teilekontrolle </t>
  </si>
  <si>
    <t xml:space="preserve">Part inspections </t>
  </si>
  <si>
    <t>Qualitäts / Prozessdaten</t>
  </si>
  <si>
    <t>Quality/Process data</t>
  </si>
  <si>
    <t>Fertigungsmaterial</t>
  </si>
  <si>
    <t>Production material</t>
  </si>
  <si>
    <t>Prozesskontrolle</t>
  </si>
  <si>
    <t>Process control</t>
  </si>
  <si>
    <r>
      <t xml:space="preserve">Prozesskontrolle </t>
    </r>
    <r>
      <rPr>
        <sz val="18"/>
        <color rgb="FFFF0000"/>
        <rFont val="Univers"/>
        <family val="2"/>
      </rPr>
      <t xml:space="preserve">* </t>
    </r>
  </si>
  <si>
    <r>
      <t xml:space="preserve">Process control </t>
    </r>
    <r>
      <rPr>
        <sz val="18"/>
        <color rgb="FFFF0000"/>
        <rFont val="Univers"/>
        <family val="2"/>
      </rPr>
      <t>*</t>
    </r>
  </si>
  <si>
    <t xml:space="preserve">Prozesskontrolle </t>
  </si>
  <si>
    <t xml:space="preserve">Process control </t>
  </si>
  <si>
    <t>Arbeitsplatz</t>
  </si>
  <si>
    <t>Work Station</t>
  </si>
  <si>
    <r>
      <t xml:space="preserve">Handhabung von Teilen </t>
    </r>
    <r>
      <rPr>
        <sz val="18"/>
        <color rgb="FFFF0000"/>
        <rFont val="Univers"/>
        <family val="2"/>
      </rPr>
      <t>*</t>
    </r>
  </si>
  <si>
    <r>
      <t xml:space="preserve">Handling of parts </t>
    </r>
    <r>
      <rPr>
        <sz val="18"/>
        <color rgb="FFFF0000"/>
        <rFont val="Univers"/>
        <family val="2"/>
      </rPr>
      <t>*</t>
    </r>
  </si>
  <si>
    <t>Equipment</t>
  </si>
  <si>
    <t>Wartung</t>
  </si>
  <si>
    <t>Maintenance</t>
  </si>
  <si>
    <t>Sind die Arbeitsanweisungen am Arbeitsplatz vorhanden?</t>
  </si>
  <si>
    <t xml:space="preserve">Are the work instructions available at the workplace? </t>
  </si>
  <si>
    <t>Sind die Mitarbeiter qualifiziert?</t>
  </si>
  <si>
    <t>Are the employees qualified?</t>
  </si>
  <si>
    <t xml:space="preserve">Werden die Vormaterialien vorschriftsmäßig gelagert? </t>
  </si>
  <si>
    <t xml:space="preserve">Are the raw materials stored in accordance with regulations? </t>
  </si>
  <si>
    <t>Sind die erforderlichen Kennzeichnungen auf den Behältern für jeweiligen Erzeugnissen vorhanden und verwechslungssicher?</t>
  </si>
  <si>
    <t>Are the required identifications on the containers for the products available and clearly identified?</t>
  </si>
  <si>
    <t>Ist die Erstteilfreigabe / serienbegleitende Prüfung ordnungsgemäß durchgeführt, dokumentiert und i.O.?</t>
  </si>
  <si>
    <t>Is the first part release / in-process inspection properly carried out and documented?</t>
  </si>
  <si>
    <t>Werden qualitäts- und prozessbezogene Daten  erfasst und werden Maßnahmen daraus abgeleitet?</t>
  </si>
  <si>
    <t>Are quality and process-related data recorded and further measures defined?</t>
  </si>
  <si>
    <t>Werden die Verpackungsanweisungen eingehalten?</t>
  </si>
  <si>
    <t>Are the requirements from the PDS met?</t>
  </si>
  <si>
    <t>Sind Fertigungsparameter gegen unberechtigten Zugriff geschützt und erfolgt eine Dokumentation bei Änderungen innerhalb der zulässigen Toleranzgrenzen?</t>
  </si>
  <si>
    <t>Are production parameters protected against unauthorized access and is there documentation for changes within the defined tolerances?</t>
  </si>
  <si>
    <t>Werden die Prozesskontrollen mit n.i.O-Mustern regelmäßig verifiziert?</t>
  </si>
  <si>
    <t xml:space="preserve">Are the process controls regularly verified with 
not OK samples? </t>
  </si>
  <si>
    <t>Sind die verwendeten Prüfmittel kalibriert und i.O.?</t>
  </si>
  <si>
    <r>
      <t>Is the test equipment calibrated and OK?</t>
    </r>
    <r>
      <rPr>
        <sz val="18"/>
        <color rgb="FFFF0000"/>
        <rFont val="Univers"/>
        <family val="2"/>
      </rPr>
      <t xml:space="preserve"> </t>
    </r>
  </si>
  <si>
    <t>Entsprechen die Arbeits- und Prüfplätze den Anforderungen?</t>
  </si>
  <si>
    <t>Do the workplaces and test stations meet the requirements?</t>
  </si>
  <si>
    <t>Sind suspekte &amp; n.i.O-Teile verwechslungssicher von i.O-Teilen separiert?</t>
  </si>
  <si>
    <t xml:space="preserve">Are suspicious &amp; not ok parts separated from ok parts? </t>
  </si>
  <si>
    <t>Werden Werkzeuge und Ausrüstung ordnungsgemäß gelagert?</t>
  </si>
  <si>
    <t>Are tools and equipment properly stored?</t>
  </si>
  <si>
    <t>Wird eine präventive Instandhaltung für Werkzeuge und Maschinen durchgeführt?</t>
  </si>
  <si>
    <t>Is preventive maintenance carried out for tools and machines?</t>
  </si>
  <si>
    <t>Hinweis</t>
  </si>
  <si>
    <t>- Arbeitsanweisungen (einschließlich Sortier-, Nacharbeits-, Prüfanweisungen, Verpackungs- und Prozessparameterdokumente) sind an der Linie verfügbar und freigegeben (Datum, Verantwortliche sind festgelegt)
- Die Sprache der Arbeitsanweisung kann vom Arbeitnehmer verstanden werden</t>
  </si>
  <si>
    <t>- Work instructions (including sorting, reworking, testing instructions, packaging and process parameter documents) are available and released on the line (date, persons responsible are specified)
- The language of the work instruction can be understood by the employee</t>
  </si>
  <si>
    <t>- Skillmatrix verfügbar und aktuell.
- Mitarbeiter arbeitet nur an Prozessen für die eine Qualifikation vorliegt 
- Mitarbeiter kann sein Arbeitsinhalte erklären
- Schulungen werden regelmäßig (z.B. jährlich) wiederholt</t>
  </si>
  <si>
    <t>- Skill matrix available and up-to-date.
- Employees only work on processes for which they are qualified
- Employees can explain their work content
- Training courses are repeated regularly (e.g. every year)</t>
  </si>
  <si>
    <t>- FIFO eingehalten  
- Verwechslungssichere Bereitstellung von Material für die Linie
- definierte Stellplätze werden eingehalten</t>
  </si>
  <si>
    <r>
      <t xml:space="preserve">- FIFO ensured
</t>
    </r>
    <r>
      <rPr>
        <sz val="10"/>
        <rFont val="Univers"/>
        <family val="2"/>
      </rPr>
      <t xml:space="preserve">- Controls in place to ensure proper material usage for the line  
- Defined storage areas are adhered to </t>
    </r>
  </si>
  <si>
    <t>- Behälter sind eindeutig gekennzeichnet bzgl. Teilenummer, Teilestatus , D-Teil
- halbfertige Teile und suspekte Teile sind eindeutig gekennzeichnet (farbig; unbrauchbar, usw.)
- alte/ungültige Kennzeichnungen wurden entfernt</t>
  </si>
  <si>
    <r>
      <t xml:space="preserve">- Containers are clearly marked with regard to part number, part status, D-part.
</t>
    </r>
    <r>
      <rPr>
        <sz val="10"/>
        <rFont val="Univers"/>
        <family val="2"/>
      </rPr>
      <t xml:space="preserve">- Sub </t>
    </r>
    <r>
      <rPr>
        <sz val="10"/>
        <rFont val="Univers"/>
        <family val="2"/>
      </rPr>
      <t>co</t>
    </r>
    <r>
      <rPr>
        <sz val="10"/>
        <rFont val="Univers"/>
        <family val="2"/>
      </rPr>
      <t>mponents, suspect parts clearly identified (colour, unusable; …)
- Old / Invalid markings have been removed</t>
    </r>
  </si>
  <si>
    <t>- Prüfungen sind durchgeführt und i. O. 
- Sind die aktuellen Prozessparameter innerhalb der vorgebenen Spezifikation?
- Sind die Kriterien für eine Wiederfreigabe definiert?</t>
  </si>
  <si>
    <r>
      <rPr>
        <sz val="10"/>
        <rFont val="Univers"/>
        <family val="2"/>
      </rPr>
      <t>- First piece parts release and serial checks are OK,</t>
    </r>
    <r>
      <rPr>
        <sz val="10"/>
        <color rgb="FFFF0000"/>
        <rFont val="Univers"/>
        <family val="2"/>
      </rPr>
      <t xml:space="preserve"> 
</t>
    </r>
    <r>
      <rPr>
        <sz val="10"/>
        <rFont val="Univers"/>
        <family val="2"/>
      </rPr>
      <t>- Process parameters setting are according the specification?
- Verify a restart procedure exists</t>
    </r>
    <r>
      <rPr>
        <sz val="11"/>
        <color theme="1"/>
        <rFont val="Univers"/>
        <family val="2"/>
      </rPr>
      <t xml:space="preserve"> (WI available?)</t>
    </r>
  </si>
  <si>
    <t>- Fehlersammelkarte für Arbeitsplätze, Sortier- und Nacharbeitsplätze (Fehlerart / Frequenzen), Fehlerkatalog,
- Prozessparameter werden bei Änderung dokumentiert (Temperatur, Zeit, Druck, ...)
- Prüfung auf Vorhandensein von vorhergehenden Aufzeichnungen</t>
  </si>
  <si>
    <r>
      <rPr>
        <sz val="10"/>
        <rFont val="Univers"/>
        <family val="2"/>
      </rPr>
      <t xml:space="preserve"> - Error collection card for workplaces, sortin</t>
    </r>
    <r>
      <rPr>
        <sz val="10"/>
        <rFont val="Univers"/>
        <family val="2"/>
      </rPr>
      <t>g and reworking stations (type of error / frequencie</t>
    </r>
    <r>
      <rPr>
        <sz val="10"/>
        <rFont val="Univers"/>
        <family val="2"/>
      </rPr>
      <t>s) Failure catalogue</t>
    </r>
    <r>
      <rPr>
        <sz val="10"/>
        <rFont val="Univers"/>
        <family val="2"/>
      </rPr>
      <t xml:space="preserve">
- Process parameters are documented when changes are made (temperature, time, pressure, ...)
- Checking of existence from previous records</t>
    </r>
  </si>
  <si>
    <t>- Verpackung sauber und nicht beschädigt
- Verpackung geeignet offensichtliche Beschädigungen an den Teilen auszuschließen
- Kennzeichnung am Behälter gemäß Verpackungsanweisung</t>
  </si>
  <si>
    <r>
      <t xml:space="preserve">- Packaging </t>
    </r>
    <r>
      <rPr>
        <sz val="10"/>
        <rFont val="Univers"/>
        <family val="2"/>
      </rPr>
      <t>is clean and undamaged
- Packaging is suitable to exclude obvious damage to the parts
- Labelling on the boxes according packaging instruction</t>
    </r>
  </si>
  <si>
    <t>- Ist der Personenkreis die Parameter verändern können festgelegt/eingeschränkt
- Sofern automatische Maschinenüberwachungen zur Verfügung stehen, sind diese aktiviert</t>
  </si>
  <si>
    <t>- Is the group of people who can change the parameters defined / restricted
- If automatic machine monitoring is available, it is activated.</t>
  </si>
  <si>
    <t>- Prozesskontrollen sind an der Anlage aktiviert
- bei Abweichungen, wird eine temporäre Firewall installiert</t>
  </si>
  <si>
    <t>- Process controls are activated
- If there are any deviations, a temporary firewall will be installed</t>
  </si>
  <si>
    <t>- PY (Poke Yoke) Einrichtungen werden nach einer definierten Frequenz mit n.i.O. Muster geprüft  und die Ergebnisse werden dokumentiert</t>
  </si>
  <si>
    <r>
      <t>- PY</t>
    </r>
    <r>
      <rPr>
        <sz val="10"/>
        <rFont val="Univers"/>
        <family val="2"/>
      </rPr>
      <t>(poke yoke) devices are verified with NOK samples after a defined frequency, and the results are documented</t>
    </r>
  </si>
  <si>
    <t>- Prüfmittel, Messmittel, Lehren mit gültiger Kalibrierung (Plakette)
- MSA 1 und MSA 2 für alle Messmittel vorhanden
- Prüfmittel  ordnungsgemäß gelagert und ohne Beschädigung
- Referenzteile und Poke-Yoke-Teile mit gültigen Index (inkl. eindeutige Kennzeichnung / Prüfaufkleber vorhanden)</t>
  </si>
  <si>
    <r>
      <t xml:space="preserve">- </t>
    </r>
    <r>
      <rPr>
        <sz val="10"/>
        <rFont val="Univers"/>
        <family val="2"/>
      </rPr>
      <t>Test</t>
    </r>
    <r>
      <rPr>
        <sz val="10"/>
        <rFont val="Univers"/>
        <family val="2"/>
      </rPr>
      <t xml:space="preserve"> equipment, measuring equipment, gauges with valid calibration (sticker),
- MSA 1 and MSA 2</t>
    </r>
    <r>
      <rPr>
        <sz val="10"/>
        <color rgb="FFFF0000"/>
        <rFont val="Univers"/>
        <family val="2"/>
      </rPr>
      <t xml:space="preserve"> </t>
    </r>
    <r>
      <rPr>
        <sz val="10"/>
        <rFont val="Univers"/>
        <family val="2"/>
      </rPr>
      <t>for</t>
    </r>
    <r>
      <rPr>
        <sz val="10"/>
        <color rgb="FFFF0000"/>
        <rFont val="Univers"/>
        <family val="2"/>
      </rPr>
      <t xml:space="preserve"> </t>
    </r>
    <r>
      <rPr>
        <sz val="10"/>
        <rFont val="Univers"/>
        <family val="2"/>
      </rPr>
      <t>measurement equipment available 
- Test equipment stored properly and without damage
-  Boundary parts and Poka-Yoke parts with current index (incl. identification / test sticker available)</t>
    </r>
  </si>
  <si>
    <t>- Ordnung &amp; Sauberkeit, ergonomische Bedingungen &amp; Arbeitsschutzrichtlinien ermöglichen sicheres Arbeiten und Herstellung von i.O-Teilen und Verwechslung von Teilen</t>
  </si>
  <si>
    <t>- Tidiness &amp; cleanliness, ergonomic conditions &amp; occupational safety guidelines enable safe working and production of OK parts and avoid mix-up of parts</t>
  </si>
  <si>
    <t>- Sind suspekte und n.i.O. Bestände systemseitig gesperrt
- Suspekte Teile an der Linie werden in n.i.O.-Kisten separiert
- Suspekte und n.i.O. Teile werden im Sperrlager gelagert, eine Bestandsliste ist vorhanden
- NOK Teile sind auf dem Behälter gekennzeichnet</t>
  </si>
  <si>
    <t>- Are suspicious and not OK Parts blocked by the system?
- Suspicious parts on the line are separated in not ok boxes
- suspicious and not ok parts in the quarantine warehouse, inventory log for hold cage exist
- Parts are marked as not OK on the container</t>
  </si>
  <si>
    <t>- Definierter Lagerort und frei von Beschädigungen gelagert
- Statuskennzeichnung - Freigabestatus, Änderungsstand, Eigentumskennzeichnung (Kunde, Lieferant, Brose)
- Ordnung und Sauberkeit</t>
  </si>
  <si>
    <t>- Defined storage location and stored free of damage
- Status identification - Approval status, change status, ownership identification (customer, supplier, Brose)
- Tidiness &amp; cleanliness</t>
  </si>
  <si>
    <t>- Aufzeichnungen zur präventive Instandhaltung sind verfügbar
- Intervalle der Instandhaltung werden eingehalten</t>
  </si>
  <si>
    <t>- Preventive maintenance records are available 
- Maintenance intervals are observed</t>
  </si>
  <si>
    <t>Instruction</t>
  </si>
  <si>
    <t>Instruktionen</t>
  </si>
  <si>
    <t>Instruction - Criteria</t>
  </si>
  <si>
    <t>Kriterien</t>
  </si>
  <si>
    <t>Criteria</t>
  </si>
  <si>
    <t>Bewertungsschema</t>
  </si>
  <si>
    <t>Evaluation scheme</t>
  </si>
  <si>
    <t>Maßnahmen</t>
  </si>
  <si>
    <t>Actions</t>
  </si>
  <si>
    <t>Bedeutet, dass die Frage noch nicht vom Projektteam beurteilt wurde. Bei Vorstellung des Projektberichts darf keine Frage mehr diesen Status haben.</t>
  </si>
  <si>
    <t>Means that the question has not been answered by the project team. During the project report presentation no question is allowed to have this status.</t>
  </si>
  <si>
    <t>Keine</t>
  </si>
  <si>
    <t>None</t>
  </si>
  <si>
    <t>Nicht anwendbar</t>
  </si>
  <si>
    <t>Not applicable</t>
  </si>
  <si>
    <t>Bedeutet, dass die Frage für dieses Projekt nicht anwendbar ist, da der Sachverhalt hier keinen Sinn macht. Beispiel: Der Status eines Quality-Gates Elektrik/Elektronik ist nicht bewertbar, wenn es sich um ein rein mechanisches Produkt handelt.</t>
  </si>
  <si>
    <t>Means that the question is not applicable for this project, the issue does not have any sense. For Example: The status of a Quality-Gate Elektrik/Elektronik is not appraisable if it concerns a fully mechanical product</t>
  </si>
  <si>
    <t>Unproblematisch, wird mit Sicherheit erfüllt.
• Alle vorgegebenen bzw. vereinbarten Unterlagen müssen vollständig und unterschrieben vorliegen.
• Alle Untersuchungen und Freigaben müssen positiv abgeschlossen sein.
• Es dürfen keine begründeten Risiken vorliegen.
• Es müssen keine zusätzlichen Maßnahme im LQG definiert werden
 Ist bei der Kundenspezifikation ein Punkt nicht erfüllt oder bei der Fertigungssicherheit ein Prozess ”möglicherweise problematisch”, kann nicht mit ”+” bewertet werden.</t>
  </si>
  <si>
    <t>No problems, to be fulfilled definitely.
• All specified and agreed documents need to be available and signed.
• All checks and clearances need to be completed positive.
• No justified risks are allowed to exist
• No additional actions need to be defined in LQG
Is a point in the customer specifications not fulfilled or at the manufacturing security a process "maybe problematic", this can be evaluated with "+".</t>
  </si>
  <si>
    <t>Eine positive Aussage ist noch nicht möglich. Risiken sind jedoch mit eindeutigen Maßnahmen abgesichert.
Ein positives Ergebnis ist aufgrund von fachlicher Beurteilung und vorliegenden Zwischenergebnissen zu erwarten.</t>
  </si>
  <si>
    <t>A positive statement is not possible. Risks are secured with well defined actions. A positive result can be expected due to expertise evaluation and existing intermediate results.</t>
  </si>
  <si>
    <t>Q-Planer Lieferant ist verantwortlich für die Maßnahmenverfolgung (LQG1-3). 
Beim 1. Terminverzug Abstimmung mit Maßnahmenverantwortlichem und neuen Termin festlegen.
Beim 2. Terminverzug Eskalation zum Projektleiter und TL Q-Planer Lieferant.</t>
  </si>
  <si>
    <t>Q-Planner Supplier is responsible to check the actions (LQG1-3).
At the 1. scheduling delay adjustments with the action responsible to define a new date.
At the 2. scheduling delay escalation to the project leader and 
TL Q-planner supplier.</t>
  </si>
  <si>
    <t>Situation problematisch, noch keine Aussicht auf Erfolg, keine geeigneten Maßnahmen festgelegt. Aus derzeitiger Sicht ist mindestens ein Projektziel nicht erreichbar, d.h. Maßnahmen sind noch nicht bekannt oder in absehbarer Zeit einführbar.</t>
  </si>
  <si>
    <t>Situation problematic. No chance of success, no suitable actions have been defined. From this point of view at least one project goal is not achievable, this means actions are still unknown or not to be introduced in foreseeable time.</t>
  </si>
  <si>
    <t>Q-Planer Lieferant st verantwortlich für die Maßnahmenverfolgung (LQG1-3).
Information an Projektleiter, TL Q-Planung Lieferant.
Einladung zur weiteren Klärung mit Projektleiter, TL Q-Planung Lieferant, weitere Teilnehmer nach Bedarf.</t>
  </si>
  <si>
    <t>Q-planner supplier is responsible to check the actions (LQG1-3).
Information to the project leader, TL Q-planner supplier.
Invitation to further clarify with the project leader, TL Q-planner supplier, further participants if required.</t>
  </si>
  <si>
    <t>Instruction - Calculation</t>
  </si>
  <si>
    <t>• Ergebnis grün: Ergebnis [13]&gt; Jahresbedarf [4] +20% UND Standzeiten [10]&lt; 20% von [9]</t>
  </si>
  <si>
    <t>• Result green: result [13]&gt; anual demand [4] +20% AND unplaned downtimes [10]&lt; 20% of [9]</t>
  </si>
  <si>
    <t>• Ergebnis gelb: Jahresbedarf [4] &lt; Ergebnis [13] &lt; Jahresbedarf [4] + 20% UND Standzeiten [10] &lt; 20% von [9]</t>
  </si>
  <si>
    <t>• Result yellow: anual demand [4] &lt; result [13] &lt; anual demand [4] + 20% AND unplaned downtimes [10] &lt; 20% of [9]</t>
  </si>
  <si>
    <t>• Ergebnis rot: Ergebnis [13] &lt; Jahresbedarf [4] UND/ODER Standzeiten [10] &gt; 20% von [9]</t>
  </si>
  <si>
    <t>• Result red: result [13] &lt; anual demand [4] AND/OR unplaned downtimes [10] &gt; 20% of [9]</t>
  </si>
  <si>
    <t>Select language</t>
  </si>
  <si>
    <r>
      <t>2</t>
    </r>
    <r>
      <rPr>
        <b/>
        <sz val="14"/>
        <color rgb="FFFF0000"/>
        <rFont val="Univers"/>
        <family val="2"/>
      </rPr>
      <t>*</t>
    </r>
  </si>
  <si>
    <r>
      <t>8</t>
    </r>
    <r>
      <rPr>
        <b/>
        <sz val="14"/>
        <color rgb="FFFF0000"/>
        <rFont val="Univers"/>
        <family val="2"/>
      </rPr>
      <t>*</t>
    </r>
  </si>
  <si>
    <r>
      <rPr>
        <b/>
        <sz val="10"/>
        <color rgb="FF000000"/>
        <rFont val="Univers"/>
        <family val="2"/>
      </rPr>
      <t>8.1</t>
    </r>
    <r>
      <rPr>
        <b/>
        <sz val="10"/>
        <color rgb="FFFF0000"/>
        <rFont val="Univers"/>
        <family val="2"/>
      </rPr>
      <t>*</t>
    </r>
  </si>
  <si>
    <r>
      <t>12</t>
    </r>
    <r>
      <rPr>
        <b/>
        <sz val="14"/>
        <color rgb="FFFF0000"/>
        <rFont val="Univers"/>
        <family val="2"/>
      </rPr>
      <t>*</t>
    </r>
  </si>
  <si>
    <r>
      <t>14</t>
    </r>
    <r>
      <rPr>
        <b/>
        <sz val="14"/>
        <color rgb="FFFF0000"/>
        <rFont val="Univers"/>
        <family val="2"/>
      </rPr>
      <t>*</t>
    </r>
  </si>
  <si>
    <r>
      <t>16</t>
    </r>
    <r>
      <rPr>
        <b/>
        <sz val="14"/>
        <color rgb="FFFF0000"/>
        <rFont val="Univers"/>
        <family val="2"/>
      </rPr>
      <t>*</t>
    </r>
  </si>
  <si>
    <r>
      <rPr>
        <b/>
        <sz val="10"/>
        <rFont val="Univers"/>
        <family val="2"/>
      </rPr>
      <t>Kurzanleitung Supplier Line Walk (SLW)</t>
    </r>
    <r>
      <rPr>
        <sz val="10"/>
        <rFont val="Univers"/>
        <family val="2"/>
      </rPr>
      <t xml:space="preserve">
1.	Durchführung vom SLW
Der Anwender führt den SLW anhand der SLW-Checkliste durch und bewertet den vorgefundenen Stand. 
In der Spalte "Hinweise" befinden sich ergänzende Hinweise diese sollen als weitere Hilfestellung für den Anwender dienen. 
In den Kopfdaten sind Teilebezeichnung, Teilenummer und Teilnehmer einzutragen.
Das Supplier Line Walk Self-Assessment muss nur auf Anfrage an Brose geschickt werden.
2.	Bewertung der Fragen mit „green“, „yellow“ oder „red“ 
Der vorgefundenen Stand bitte wie folgt bewerten:
„green“ - voll erfüllt
„yellow“ - Prozess / Anforderung noch nicht vollständig erfüllt, jedoch kein Risiko bezüglich einer Nichtkonformität am Produkt, nach momentanen Stand ist keine Qualitätsbeanstandung zu erwarten.
„red“ - Vorgaben nicht erfüllt, Risiko bezüglich einer Nichtkonformität am Produkt, eine Beanstandung kann nicht ausgeschlossen werden.
Es müssen alle Fragen beantwortet werden, um ein Ergebnis des SLW angezeigt zu bekommen!
Im Bemerkungsfeld wird bei „yellow“ und  „red“ die Abweichung detailliert beschrieben (nachweislich und nachvollziehbar dokumentieren). 
3.	Bewertung der Fragen mit *
Fragen mit * sind Fragen mit höherer Bedeutung und können bei Abweichungen direkt zu einer Nichtkonformität am Produkt führen.
Wird eine * Frage mit "red" bewertet, ist eine Sofortmaßnahme zu starten und entsprechend zu dokumentieren.
4.	Sofortmaßnahmen
Bei den nicht *- Fragen kann eine Sofortmaßnahme manuell angewählt werden. 
Bei Fragen mit * ist eine Sofortmaßnahme zu starten, um eine Produktion von potentiellen n.o.k.-Teilen zu vermeiden. 
5.	Deckblatt Supplier Line Walk abstimmen und unterschreiben. 
Die Kopfdaten stellen gleichzeitig das Deckblatt des SLW dar. 
Im Deckblatt wird das Ergebnis des SLW mit grün, gelb oder rot angezeigt.
Zudem wird eine Zusammenfassung der Abweichungen dargestellt.  Diese sind mit „Sofortmaßnahmen“, Anzahl „red“ und / oder „yellow“ bewertete Fragen zusammengefasst.
Des Weiteren ist ein Datum für die erste Rückmeldung für den zu erstellenden Maßnahmenplan einzutragen.
Unter Teilnehmer bitte die anwesenden Personen (Lieferant und Brose) eintragen und unterschreiben lassen. 
6.	Maßnahmenplan 
Für Fragen, die mit „yellow“ oder „red“ bewertet wurden sind nachfolgend Maßnahmen, Verantwortlichkeiten und Termine zu definieren 
Der erstellte Maßnahmenplan wird vom Durchführenden so lange verfolgt, bis alle im Maßnahmen abgeschlossen sind, der Status wird am Ende in der jeweiligen Zeile bewertet / abgeschlossen.
7.        Ergebnis
Das Gesamtergebnis wir in "grün", "gelb" oder "rot" angezeigt. Die Bewertung des Ergebnisses erfolgt in Anlehung an die Ergebnisbewertung der Potentialanalyse des VDA. Es müsen alle Fragen bewertet werden.
8.        Folgeschritte festlegen (Punktabzug in Lieferantenbewertung)
Je nach Anzahl der Fragen die nicht mit green beantwortet sind, wird gemäß der AA_GR_00263_01_XXX „Bewertung von Lieferanten für Produktionsmaterial während der Serie“ Punkte in der Lieferantenbewertung abgezogen.
      - Ergebnis "grün" oder "gelb" kein Abzug in der Lieferantenbewertung
      - nicht termingerechte Maßnahmenbearbeitung -&gt;  Fehlercode 5910  -&gt; 21 Punkte Abzug
      - Ergebnis rot -&gt;  ab 13 Fragen gelb -&gt; Fehlercode 5970 -&gt; 21 Punkte Abzug    
      - Ergebnis rot -&gt;  ab 1 Frage rot -&gt; Fehlercode 5980 -&gt; 41 Punkte Abzug
Die L1 Meldung wird vom Durchführenden erstellt.
9.    Ergebnis vom durchgeführten SLW ablegen
Das unterschriebene Deckblatt sowie der Fragebogen (mit Einträgen) und der abgestimmte „Aktionsplan“ sind in der vorhanden Ordnerstruktur   
(-&gt;Lieferanten/A;B;C…. ) des Teams Channel Process Audit Planning abzulegen. </t>
    </r>
  </si>
  <si>
    <t xml:space="preserve">Quick Guide Supplier Line Walk (SLW)
1.	Execution from SLW
The user performs the SLW using the SLW checklist and evaluates the current status. 
Column "Notes" contains supplementary notes which are intended to provide further assistance to the user.
Part designation, part number and participant are to be entered in the header data.
The Supplier Line Walk Self-Assessment only needs to be sent to Brose upon request.
2.	Evaluation of the questions with "green", "yellow" or "red"
Please evaluate the found status with:
"green" - fully met
"yellow" - Process / requirement not yet completely fulfilled, but no risk of non-conformity of the product. According to the current status, no quality complaint is to be expected.
"red" - Requirements not fulfilled, risk of non-conformity of the product, a complaint cannot be ruled out.
All questions must be answered in order to receive a result of the SLW!
In case of "yellow" and "red", please describe the deviation in detail in the remarks field (document demonstrably and comprehensively). 
3.	Rating of the questions with *
Questions with * are questions with higher risk and can directly lead to a non-conformity at the product in case of deviations.
If a question with * is rated "red.", an immediate action is to be started and documented accordingly. 
4.	Immediate action
For the non * questions, an immediate action can be selected manually. 
For questions with * an immediate action is to be started to avoid production of potential n.o.k. parts.
5.	 Coordinate and sign Supplier Line Walk cover sheet 
The header data is also the cover sheet of the SLW.
The cover sheet displays the result of the SLW in green, yellow or red.
A summary of the deviations is also shown.  
These are summarised with "Immediate measures", number of "red" and / or "yellow" rated questions.
Furthermore, a date for the first feedback for the action plan to be created is to be entered.
Under Participants, please enter the persons present (supplier and Brose)and let them sign.
6.	 Action plan
For questions that have been rated with "yellow" or "red", measures, responsibilities and deadlines are to be defined below.
The action plan created is followed by the person carrying out the action until all the actions in the action plan have been completed; the status is assessed / completed at the end in the respective line.
7.         Result
The overall result is displayed in "green", "yellow" or "red". The evaluation of the result is based on the results of the VDA's potential analysis.
 8.       Follow-up steps (point deduction in supplier evaluation)
Depending on the number of questions that are not answered with green, points will be  deducted from the supplier rating in accordance with the AA_GR_00263_01_XXX "Evaluation of suppliers of production materials during series".
      - Result "green" oder "yellow" no deduction in supplier evaluation
      - Insufficient progress in processing corrective actions -&gt;  Fehlercode 5910  -&gt; 21 Punkte Deduction
      - Result red  -&gt;  Result red -&gt; from 13 question yellow -&gt; Fehlercode 5970 -&gt; 21 Punkte Deduction    
      - Result red  -&gt;  from 1 question red -&gt;  Fehlercode 5980 -&gt; 41 Punkte Deduction
- The L1 message is created by the person carrying it out.
9.       Archive the File after the performed SLW 
The signed cover sheet as well as the questionnaire (with entries) and the defined ‘action plan’ are to be store (archived) in the existing folder structure 
( -&gt;suppliers/A; B; C; ...) of the Team Channel Processaudit planning. 
</t>
  </si>
  <si>
    <t xml:space="preserve">
</t>
  </si>
  <si>
    <t>Revision History:</t>
  </si>
  <si>
    <t>Revision:</t>
  </si>
  <si>
    <t>Update:</t>
  </si>
  <si>
    <t>update new Format for SLW</t>
  </si>
  <si>
    <t>over all result added</t>
  </si>
  <si>
    <t>Question 8.1 added</t>
  </si>
  <si>
    <t>- The target values ​​for coil width and thickness are included in the inspection plan.
- For coils with similar widths (nominal dimension +/- 2 mm) and thicknesses, a tensile test or hardness test according to
BN 590603 must be performed on each coil.
- Alternatively, a material grade marking (e.g., S500MC) can be permanently, indelibly, and legibly applied to the inner winding of each coil, with verification performed using the inspection plan.</t>
  </si>
  <si>
    <t>Question 8.1 updated</t>
  </si>
  <si>
    <t>Sind alle definierten Prozesskontrollen an der Anlage aktiviert und ist sichergestellt, dass nicht o. k. Teile gegen unberechtigten Zugriff geschützt sind?
(z.B.: 4D weld watcher, Schraubmoment &amp; -winkel, Endprüfstand, …)</t>
  </si>
  <si>
    <r>
      <t xml:space="preserve">Pflichtanforderung für Stanzteillieferanten (Bandstahlverarbeitung - meist in Coilform):
</t>
    </r>
    <r>
      <rPr>
        <sz val="10"/>
        <rFont val="Univers"/>
        <family val="2"/>
      </rPr>
      <t xml:space="preserve">Ist sichergestellt, dass </t>
    </r>
    <r>
      <rPr>
        <b/>
        <sz val="10"/>
        <rFont val="Univers"/>
        <family val="2"/>
      </rPr>
      <t>jedes Coil</t>
    </r>
    <r>
      <rPr>
        <sz val="10"/>
        <rFont val="Univers"/>
        <family val="2"/>
      </rPr>
      <t xml:space="preserve"> vor Verarbeitung einer Prüfung auf Breite und Dicke oder Härte gemäß der Brose-Norm BN569142 oder BN590595 oder BN590614 unterzogen wird?</t>
    </r>
  </si>
  <si>
    <r>
      <rPr>
        <b/>
        <sz val="10"/>
        <rFont val="Univers"/>
        <family val="2"/>
      </rPr>
      <t>Mandatory requirement for stamped parts suppliers (strip steel processing - mostly coil form):</t>
    </r>
    <r>
      <rPr>
        <sz val="10"/>
        <rFont val="Univers"/>
        <family val="2"/>
      </rPr>
      <t xml:space="preserve">
Is it ensured that a test is carried out for </t>
    </r>
    <r>
      <rPr>
        <b/>
        <sz val="10"/>
        <rFont val="Univers"/>
        <family val="2"/>
      </rPr>
      <t>each coil</t>
    </r>
    <r>
      <rPr>
        <sz val="10"/>
        <rFont val="Univers"/>
        <family val="2"/>
      </rPr>
      <t xml:space="preserve"> for width and thickness or hardness according to Brose Norm BN569142 or BN590595 or BN590614  before processing?
</t>
    </r>
  </si>
  <si>
    <t>"Are all defined process controls activated on the system and is it ensured that not o.k. parts are protected against unauthorized access?
(e.g., 4D weld watcher, screw torque &amp; angle, final test bench, …)"</t>
  </si>
  <si>
    <t xml:space="preserve">- Die Sollwerte für Coilbreite und -dicke sind im Prüfplan aufgenommen.
- bei ähnlichen Coilbreiten (Nennmaß +/- 2 mm) und -dicken ist an jedem Coil eine Zugprüfung bzw. Härteprüfung nach
BN 590603 durchzuführen.
- Alternativ, eine Kennzeichnung der Materialgüte (z.B. S500MC) dauerhaft, unveränderbar und gut lesbar im Bereich der Innenwindung jedes Coils anzubringen, Gegenprüfung mittels Prüfplan.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</si>
</sst>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00_);_(&quot;€&quot;* \(#,##0.00\);_(&quot;€&quot;* &quot;-&quot;??_);_(@_)"/>
    <numFmt numFmtId="165" formatCode="[$-409]dd\-mmm\-yy;@"/>
  </numFmts>
  <fonts count="57" x14ac:knownFonts="1">
    <font>
      <sz val="10"/>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color theme="1"/>
      <name val="Univers"/>
      <family val="2"/>
    </font>
    <font>
      <sz val="10"/>
      <name val="Arial"/>
      <family val="2"/>
    </font>
    <font>
      <b/>
      <sz val="12"/>
      <name val="Univers"/>
      <family val="2"/>
    </font>
    <font>
      <sz val="8"/>
      <name val="Univers"/>
      <family val="2"/>
    </font>
    <font>
      <b/>
      <sz val="10"/>
      <name val="Univers"/>
      <family val="2"/>
    </font>
    <font>
      <sz val="10"/>
      <name val="Univers"/>
      <family val="2"/>
    </font>
    <font>
      <b/>
      <sz val="16"/>
      <name val="Univers"/>
      <family val="2"/>
    </font>
    <font>
      <b/>
      <sz val="10"/>
      <name val="Arial"/>
      <family val="2"/>
    </font>
    <font>
      <sz val="12"/>
      <name val="Univers"/>
      <family val="2"/>
    </font>
    <font>
      <sz val="10"/>
      <name val="Univers"/>
      <family val="2"/>
    </font>
    <font>
      <sz val="11"/>
      <name val="Univers"/>
      <family val="2"/>
    </font>
    <font>
      <sz val="8"/>
      <name val="Arial"/>
      <family val="2"/>
    </font>
    <font>
      <sz val="10"/>
      <color indexed="8"/>
      <name val="Arial"/>
      <family val="2"/>
    </font>
    <font>
      <sz val="10"/>
      <color indexed="12"/>
      <name val="Arial"/>
      <family val="2"/>
    </font>
    <font>
      <b/>
      <sz val="10"/>
      <color theme="1"/>
      <name val="Univers"/>
      <family val="2"/>
    </font>
    <font>
      <sz val="10"/>
      <color rgb="FFFF0000"/>
      <name val="Univers"/>
      <family val="2"/>
    </font>
    <font>
      <u/>
      <sz val="10"/>
      <color indexed="12"/>
      <name val="Arial"/>
      <family val="2"/>
    </font>
    <font>
      <sz val="10"/>
      <name val="Arial"/>
      <family val="2"/>
    </font>
    <font>
      <b/>
      <sz val="16"/>
      <name val="Arial"/>
      <family val="2"/>
    </font>
    <font>
      <sz val="14"/>
      <name val="Arial"/>
      <family val="2"/>
    </font>
    <font>
      <sz val="10"/>
      <color indexed="9"/>
      <name val="Arial"/>
      <family val="2"/>
    </font>
    <font>
      <b/>
      <sz val="10"/>
      <color indexed="9"/>
      <name val="Arial"/>
      <family val="2"/>
    </font>
    <font>
      <b/>
      <sz val="10"/>
      <color indexed="10"/>
      <name val="Arial"/>
      <family val="2"/>
    </font>
    <font>
      <b/>
      <sz val="10"/>
      <color indexed="52"/>
      <name val="Arial"/>
      <family val="2"/>
    </font>
    <font>
      <sz val="10"/>
      <color indexed="55"/>
      <name val="Arial"/>
      <family val="2"/>
    </font>
    <font>
      <sz val="10"/>
      <color indexed="63"/>
      <name val="Arial"/>
      <family val="2"/>
    </font>
    <font>
      <b/>
      <sz val="10"/>
      <color indexed="63"/>
      <name val="Arial"/>
      <family val="2"/>
    </font>
    <font>
      <sz val="10"/>
      <color rgb="FFFF0000"/>
      <name val="Arial"/>
      <family val="2"/>
    </font>
    <font>
      <sz val="10"/>
      <color theme="1"/>
      <name val="Arial"/>
      <family val="2"/>
    </font>
    <font>
      <b/>
      <sz val="16"/>
      <color theme="1"/>
      <name val="Univers"/>
      <family val="2"/>
    </font>
    <font>
      <sz val="11"/>
      <name val="Univers"/>
      <family val="2"/>
      <scheme val="major"/>
    </font>
    <font>
      <b/>
      <sz val="20"/>
      <name val="Univers"/>
      <family val="2"/>
    </font>
    <font>
      <sz val="11"/>
      <color theme="1"/>
      <name val="Univers"/>
      <family val="2"/>
    </font>
    <font>
      <i/>
      <sz val="10"/>
      <name val="Univers"/>
      <family val="2"/>
    </font>
    <font>
      <b/>
      <sz val="8"/>
      <name val="Univers"/>
      <family val="2"/>
    </font>
    <font>
      <sz val="18"/>
      <color rgb="FFFF0000"/>
      <name val="Arial"/>
      <family val="2"/>
    </font>
    <font>
      <sz val="18"/>
      <color rgb="FFFF0000"/>
      <name val="Univers"/>
      <family val="2"/>
    </font>
    <font>
      <b/>
      <sz val="14"/>
      <color rgb="FFFF0000"/>
      <name val="Univers"/>
      <family val="2"/>
    </font>
    <font>
      <sz val="20"/>
      <name val="Univers"/>
      <family val="2"/>
    </font>
    <font>
      <sz val="16"/>
      <name val="Arial"/>
      <family val="2"/>
    </font>
    <font>
      <sz val="16"/>
      <name val="Univers"/>
      <family val="2"/>
    </font>
    <font>
      <b/>
      <sz val="10"/>
      <color rgb="FF000000"/>
      <name val="Univers"/>
      <family val="2"/>
    </font>
    <font>
      <b/>
      <sz val="10"/>
      <color rgb="FFFF0000"/>
      <name val="Univers"/>
      <family val="2"/>
    </font>
    <font>
      <b/>
      <sz val="10"/>
      <name val="Univers"/>
      <family val="2"/>
    </font>
    <font>
      <b/>
      <sz val="12"/>
      <color rgb="FF000000"/>
      <name val="Arial"/>
      <family val="2"/>
    </font>
  </fonts>
  <fills count="16">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0" tint="-0.249977111117893"/>
        <bgColor indexed="64"/>
      </patternFill>
    </fill>
    <fill>
      <patternFill patternType="solid">
        <fgColor indexed="22"/>
        <bgColor indexed="64"/>
      </patternFill>
    </fill>
    <fill>
      <patternFill patternType="solid">
        <fgColor theme="3" tint="0.79998168889431442"/>
        <bgColor indexed="64"/>
      </patternFill>
    </fill>
    <fill>
      <patternFill patternType="solid">
        <fgColor rgb="FFFF0000"/>
        <bgColor indexed="64"/>
      </patternFill>
    </fill>
    <fill>
      <patternFill patternType="solid">
        <fgColor rgb="FFFFFF00"/>
        <bgColor indexed="64"/>
      </patternFill>
    </fill>
    <fill>
      <patternFill patternType="solid">
        <fgColor indexed="11"/>
        <bgColor indexed="64"/>
      </patternFill>
    </fill>
    <fill>
      <patternFill patternType="solid">
        <fgColor theme="0" tint="-0.14999847407452621"/>
        <bgColor indexed="64"/>
      </patternFill>
    </fill>
    <fill>
      <patternFill patternType="solid">
        <fgColor indexed="63"/>
        <bgColor indexed="64"/>
      </patternFill>
    </fill>
    <fill>
      <patternFill patternType="solid">
        <fgColor indexed="46"/>
        <bgColor indexed="64"/>
      </patternFill>
    </fill>
    <fill>
      <patternFill patternType="solid">
        <fgColor theme="9" tint="0.39997558519241921"/>
        <bgColor indexed="64"/>
      </patternFill>
    </fill>
    <fill>
      <patternFill patternType="solid">
        <fgColor rgb="FF00FF00"/>
        <bgColor indexed="64"/>
      </patternFill>
    </fill>
    <fill>
      <patternFill patternType="solid">
        <fgColor theme="5" tint="0.39997558519241921"/>
        <bgColor indexed="64"/>
      </patternFill>
    </fill>
  </fills>
  <borders count="6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top/>
      <bottom/>
      <diagonal/>
    </border>
    <border>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medium">
        <color indexed="64"/>
      </left>
      <right/>
      <top/>
      <bottom/>
      <diagonal/>
    </border>
    <border>
      <left style="medium">
        <color indexed="64"/>
      </left>
      <right/>
      <top style="medium">
        <color indexed="64"/>
      </top>
      <bottom/>
      <diagonal/>
    </border>
    <border>
      <left style="medium">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medium">
        <color indexed="64"/>
      </left>
      <right/>
      <top style="medium">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diagonal/>
    </border>
    <border>
      <left style="medium">
        <color indexed="64"/>
      </left>
      <right/>
      <top style="thin">
        <color indexed="64"/>
      </top>
      <bottom/>
      <diagonal/>
    </border>
    <border>
      <left style="thin">
        <color indexed="64"/>
      </left>
      <right/>
      <top style="medium">
        <color indexed="64"/>
      </top>
      <bottom style="hair">
        <color indexed="64"/>
      </bottom>
      <diagonal/>
    </border>
    <border>
      <left/>
      <right style="thin">
        <color indexed="64"/>
      </right>
      <top/>
      <bottom style="hair">
        <color indexed="64"/>
      </bottom>
      <diagonal/>
    </border>
    <border>
      <left style="thin">
        <color auto="1"/>
      </left>
      <right/>
      <top style="hair">
        <color auto="1"/>
      </top>
      <bottom style="hair">
        <color auto="1"/>
      </bottom>
      <diagonal/>
    </border>
    <border>
      <left/>
      <right style="thin">
        <color auto="1"/>
      </right>
      <top style="hair">
        <color auto="1"/>
      </top>
      <bottom style="hair">
        <color auto="1"/>
      </bottom>
      <diagonal/>
    </border>
    <border>
      <left style="thin">
        <color indexed="64"/>
      </left>
      <right style="thin">
        <color indexed="64"/>
      </right>
      <top style="hair">
        <color indexed="64"/>
      </top>
      <bottom style="medium">
        <color indexed="64"/>
      </bottom>
      <diagonal/>
    </border>
    <border>
      <left style="thin">
        <color auto="1"/>
      </left>
      <right style="thin">
        <color auto="1"/>
      </right>
      <top style="hair">
        <color auto="1"/>
      </top>
      <bottom style="hair">
        <color auto="1"/>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s>
  <cellStyleXfs count="28">
    <xf numFmtId="0" fontId="0" fillId="0" borderId="0">
      <alignment vertical="center"/>
    </xf>
    <xf numFmtId="9" fontId="17" fillId="0" borderId="0" applyFont="0" applyFill="0" applyBorder="0" applyAlignment="0" applyProtection="0"/>
    <xf numFmtId="0" fontId="17" fillId="0" borderId="0">
      <alignment vertical="center"/>
    </xf>
    <xf numFmtId="0" fontId="12" fillId="0" borderId="0"/>
    <xf numFmtId="0" fontId="17" fillId="0" borderId="0">
      <alignment vertical="center"/>
    </xf>
    <xf numFmtId="0" fontId="21" fillId="0" borderId="0"/>
    <xf numFmtId="0" fontId="12" fillId="0" borderId="0"/>
    <xf numFmtId="0" fontId="21" fillId="0" borderId="0"/>
    <xf numFmtId="0" fontId="11" fillId="0" borderId="0"/>
    <xf numFmtId="0" fontId="28" fillId="0" borderId="0" applyNumberFormat="0" applyFill="0" applyBorder="0" applyAlignment="0" applyProtection="0">
      <alignment vertical="top"/>
      <protection locked="0"/>
    </xf>
    <xf numFmtId="0" fontId="10" fillId="0" borderId="0"/>
    <xf numFmtId="0" fontId="29" fillId="0" borderId="0"/>
    <xf numFmtId="0" fontId="13" fillId="0" borderId="0"/>
    <xf numFmtId="0" fontId="17" fillId="0" borderId="0"/>
    <xf numFmtId="0" fontId="13" fillId="0" borderId="0"/>
    <xf numFmtId="0" fontId="9" fillId="0" borderId="0"/>
    <xf numFmtId="164" fontId="17" fillId="0" borderId="0" applyFont="0" applyFill="0" applyBorder="0" applyAlignment="0" applyProtection="0"/>
    <xf numFmtId="0" fontId="8" fillId="0" borderId="0"/>
    <xf numFmtId="0" fontId="7" fillId="0" borderId="0"/>
    <xf numFmtId="0" fontId="6" fillId="0" borderId="0"/>
    <xf numFmtId="0" fontId="6" fillId="0" borderId="0"/>
    <xf numFmtId="0" fontId="5" fillId="0" borderId="0"/>
    <xf numFmtId="0" fontId="5" fillId="0" borderId="0"/>
    <xf numFmtId="0" fontId="4" fillId="0" borderId="0"/>
    <xf numFmtId="0" fontId="4" fillId="0" borderId="0"/>
    <xf numFmtId="0" fontId="3" fillId="0" borderId="0"/>
    <xf numFmtId="0" fontId="2" fillId="0" borderId="0"/>
    <xf numFmtId="0" fontId="13" fillId="0" borderId="0"/>
  </cellStyleXfs>
  <cellXfs count="359">
    <xf numFmtId="0" fontId="0" fillId="0" borderId="0" xfId="0">
      <alignment vertical="center"/>
    </xf>
    <xf numFmtId="0" fontId="13" fillId="0" borderId="0" xfId="12" applyAlignment="1">
      <alignment horizontal="center" vertical="center"/>
    </xf>
    <xf numFmtId="0" fontId="13" fillId="0" borderId="0" xfId="12" applyAlignment="1">
      <alignment vertical="center"/>
    </xf>
    <xf numFmtId="0" fontId="32" fillId="11" borderId="0" xfId="12" applyFont="1" applyFill="1" applyAlignment="1">
      <alignment horizontal="center" vertical="center"/>
    </xf>
    <xf numFmtId="3" fontId="13" fillId="0" borderId="0" xfId="12" applyNumberFormat="1" applyAlignment="1">
      <alignment vertical="center"/>
    </xf>
    <xf numFmtId="0" fontId="13" fillId="0" borderId="0" xfId="13" applyFont="1" applyAlignment="1">
      <alignment vertical="center"/>
    </xf>
    <xf numFmtId="0" fontId="34" fillId="0" borderId="0" xfId="13" applyFont="1" applyAlignment="1">
      <alignment vertical="center" wrapText="1"/>
    </xf>
    <xf numFmtId="0" fontId="23" fillId="2" borderId="0" xfId="12" applyFont="1" applyFill="1" applyAlignment="1">
      <alignment horizontal="center" vertical="center"/>
    </xf>
    <xf numFmtId="0" fontId="13" fillId="2" borderId="0" xfId="12" applyFill="1" applyAlignment="1">
      <alignment vertical="center"/>
    </xf>
    <xf numFmtId="0" fontId="19" fillId="5" borderId="1" xfId="12" applyFont="1" applyFill="1" applyBorder="1" applyAlignment="1">
      <alignment horizontal="center"/>
    </xf>
    <xf numFmtId="0" fontId="19" fillId="5" borderId="1" xfId="12" applyFont="1" applyFill="1" applyBorder="1" applyAlignment="1">
      <alignment vertical="center"/>
    </xf>
    <xf numFmtId="0" fontId="19" fillId="0" borderId="0" xfId="12" applyFont="1"/>
    <xf numFmtId="0" fontId="25" fillId="0" borderId="0" xfId="12" applyFont="1" applyAlignment="1">
      <alignment vertical="center"/>
    </xf>
    <xf numFmtId="0" fontId="13" fillId="0" borderId="0" xfId="12"/>
    <xf numFmtId="0" fontId="24" fillId="0" borderId="0" xfId="12" applyFont="1" applyAlignment="1">
      <alignment vertical="center"/>
    </xf>
    <xf numFmtId="0" fontId="13" fillId="0" borderId="47" xfId="12" applyBorder="1" applyAlignment="1">
      <alignment vertical="center" wrapText="1"/>
    </xf>
    <xf numFmtId="0" fontId="39" fillId="0" borderId="47" xfId="12" applyFont="1" applyBorder="1" applyAlignment="1">
      <alignment vertical="center" wrapText="1"/>
    </xf>
    <xf numFmtId="0" fontId="13" fillId="0" borderId="47" xfId="12" applyBorder="1" applyAlignment="1">
      <alignment vertical="center"/>
    </xf>
    <xf numFmtId="14" fontId="13" fillId="0" borderId="0" xfId="12" applyNumberFormat="1" applyAlignment="1">
      <alignment horizontal="center"/>
    </xf>
    <xf numFmtId="14" fontId="37" fillId="10" borderId="47" xfId="12" applyNumberFormat="1" applyFont="1" applyFill="1" applyBorder="1" applyAlignment="1">
      <alignment horizontal="left" vertical="center"/>
    </xf>
    <xf numFmtId="14" fontId="37" fillId="2" borderId="47" xfId="12" applyNumberFormat="1" applyFont="1" applyFill="1" applyBorder="1" applyAlignment="1">
      <alignment horizontal="left" vertical="center"/>
    </xf>
    <xf numFmtId="0" fontId="37" fillId="0" borderId="11" xfId="12" applyFont="1" applyBorder="1" applyAlignment="1">
      <alignment vertical="center"/>
    </xf>
    <xf numFmtId="0" fontId="38" fillId="3" borderId="11" xfId="12" applyFont="1" applyFill="1" applyBorder="1" applyAlignment="1">
      <alignment horizontal="center" vertical="center" wrapText="1"/>
    </xf>
    <xf numFmtId="0" fontId="19" fillId="3" borderId="11" xfId="12" applyFont="1" applyFill="1" applyBorder="1" applyAlignment="1">
      <alignment horizontal="center" vertical="center"/>
    </xf>
    <xf numFmtId="0" fontId="13" fillId="6" borderId="47" xfId="12" applyFill="1" applyBorder="1" applyAlignment="1">
      <alignment vertical="center" wrapText="1"/>
    </xf>
    <xf numFmtId="0" fontId="22" fillId="9" borderId="1" xfId="9" applyNumberFormat="1" applyFont="1" applyFill="1" applyBorder="1" applyAlignment="1" applyProtection="1">
      <alignment horizontal="center" vertical="center"/>
    </xf>
    <xf numFmtId="0" fontId="22" fillId="7" borderId="1" xfId="9" applyNumberFormat="1" applyFont="1" applyFill="1" applyBorder="1" applyAlignment="1" applyProtection="1">
      <alignment horizontal="center" vertical="center"/>
    </xf>
    <xf numFmtId="0" fontId="22" fillId="2" borderId="1" xfId="9" applyNumberFormat="1" applyFont="1" applyFill="1" applyBorder="1" applyAlignment="1" applyProtection="1">
      <alignment horizontal="center" vertical="center"/>
    </xf>
    <xf numFmtId="0" fontId="13" fillId="0" borderId="1" xfId="13" applyFont="1" applyBorder="1" applyAlignment="1">
      <alignment horizontal="center" vertical="center"/>
    </xf>
    <xf numFmtId="0" fontId="13" fillId="0" borderId="1" xfId="12" applyBorder="1" applyAlignment="1">
      <alignment horizontal="center" vertical="center"/>
    </xf>
    <xf numFmtId="0" fontId="42" fillId="7" borderId="1" xfId="12" applyFont="1" applyFill="1" applyBorder="1" applyAlignment="1">
      <alignment horizontal="center" vertical="center"/>
    </xf>
    <xf numFmtId="0" fontId="19" fillId="2" borderId="47" xfId="12" applyFont="1" applyFill="1" applyBorder="1" applyAlignment="1">
      <alignment horizontal="center" vertical="center"/>
    </xf>
    <xf numFmtId="0" fontId="13" fillId="2" borderId="47" xfId="13" applyFont="1" applyFill="1" applyBorder="1" applyAlignment="1">
      <alignment horizontal="left" vertical="center" wrapText="1"/>
    </xf>
    <xf numFmtId="0" fontId="13" fillId="2" borderId="47" xfId="12" applyFill="1" applyBorder="1" applyAlignment="1">
      <alignment vertical="center"/>
    </xf>
    <xf numFmtId="0" fontId="13" fillId="2" borderId="47" xfId="12" applyFill="1" applyBorder="1" applyAlignment="1">
      <alignment vertical="center" wrapText="1"/>
    </xf>
    <xf numFmtId="0" fontId="41" fillId="4" borderId="0" xfId="13" applyFont="1" applyFill="1" applyAlignment="1">
      <alignment vertical="center"/>
    </xf>
    <xf numFmtId="0" fontId="17" fillId="0" borderId="0" xfId="13" applyAlignment="1">
      <alignment vertical="center"/>
    </xf>
    <xf numFmtId="0" fontId="18" fillId="0" borderId="0" xfId="13" applyFont="1" applyAlignment="1">
      <alignment horizontal="left" vertical="center"/>
    </xf>
    <xf numFmtId="0" fontId="17" fillId="2" borderId="0" xfId="13" applyFill="1" applyAlignment="1">
      <alignment vertical="center"/>
    </xf>
    <xf numFmtId="0" fontId="17" fillId="0" borderId="0" xfId="13" applyAlignment="1">
      <alignment vertical="center" wrapText="1"/>
    </xf>
    <xf numFmtId="0" fontId="17" fillId="0" borderId="0" xfId="13" applyAlignment="1">
      <alignment horizontal="center" vertical="center" wrapText="1"/>
    </xf>
    <xf numFmtId="0" fontId="17" fillId="0" borderId="0" xfId="13" applyAlignment="1">
      <alignment horizontal="left" vertical="center" wrapText="1" indent="1"/>
    </xf>
    <xf numFmtId="0" fontId="13" fillId="0" borderId="54" xfId="12" applyBorder="1" applyAlignment="1">
      <alignment vertical="center" wrapText="1"/>
    </xf>
    <xf numFmtId="0" fontId="44" fillId="2" borderId="1" xfId="9" applyNumberFormat="1" applyFont="1" applyFill="1" applyBorder="1" applyAlignment="1" applyProtection="1">
      <alignment horizontal="center" vertical="center"/>
    </xf>
    <xf numFmtId="0" fontId="40" fillId="0" borderId="1" xfId="12" applyFont="1" applyBorder="1" applyAlignment="1">
      <alignment horizontal="center" vertical="center"/>
    </xf>
    <xf numFmtId="0" fontId="41" fillId="2" borderId="0" xfId="13" applyFont="1" applyFill="1" applyAlignment="1">
      <alignment vertical="center"/>
    </xf>
    <xf numFmtId="0" fontId="30" fillId="2" borderId="0" xfId="1" applyNumberFormat="1" applyFont="1" applyFill="1" applyBorder="1" applyAlignment="1" applyProtection="1">
      <alignment horizontal="left" vertical="center" wrapText="1"/>
    </xf>
    <xf numFmtId="0" fontId="22" fillId="2" borderId="1" xfId="9" applyNumberFormat="1" applyFont="1" applyFill="1" applyBorder="1" applyAlignment="1" applyProtection="1">
      <alignment horizontal="center" vertical="center" wrapText="1"/>
    </xf>
    <xf numFmtId="0" fontId="17" fillId="0" borderId="0" xfId="0" applyFont="1">
      <alignment vertical="center"/>
    </xf>
    <xf numFmtId="0" fontId="16" fillId="5" borderId="0" xfId="11" applyFont="1" applyFill="1" applyAlignment="1">
      <alignment horizontal="center" vertical="center" wrapText="1"/>
    </xf>
    <xf numFmtId="0" fontId="16" fillId="5" borderId="0" xfId="14" applyFont="1" applyFill="1" applyAlignment="1">
      <alignment vertical="center" wrapText="1"/>
    </xf>
    <xf numFmtId="0" fontId="17" fillId="2" borderId="0" xfId="13" applyFill="1" applyAlignment="1">
      <alignment vertical="center" wrapText="1"/>
    </xf>
    <xf numFmtId="0" fontId="13" fillId="0" borderId="57" xfId="12" applyBorder="1" applyAlignment="1">
      <alignment vertical="center" wrapText="1"/>
    </xf>
    <xf numFmtId="0" fontId="13" fillId="2" borderId="47" xfId="12" applyFill="1" applyBorder="1" applyAlignment="1">
      <alignment horizontal="left" vertical="center"/>
    </xf>
    <xf numFmtId="0" fontId="13" fillId="0" borderId="0" xfId="12" applyAlignment="1">
      <alignment vertical="center" wrapText="1"/>
    </xf>
    <xf numFmtId="0" fontId="13" fillId="0" borderId="0" xfId="12" applyAlignment="1">
      <alignment horizontal="left" vertical="center" wrapText="1"/>
    </xf>
    <xf numFmtId="0" fontId="31" fillId="0" borderId="0" xfId="12" applyFont="1" applyAlignment="1">
      <alignment horizontal="center" vertical="center" wrapText="1"/>
    </xf>
    <xf numFmtId="0" fontId="32" fillId="11" borderId="0" xfId="12" applyFont="1" applyFill="1" applyAlignment="1">
      <alignment horizontal="left" vertical="center" wrapText="1"/>
    </xf>
    <xf numFmtId="0" fontId="32" fillId="11" borderId="0" xfId="12" applyFont="1" applyFill="1" applyAlignment="1">
      <alignment vertical="center" wrapText="1"/>
    </xf>
    <xf numFmtId="0" fontId="13" fillId="0" borderId="41" xfId="12" applyBorder="1" applyAlignment="1">
      <alignment vertical="center" wrapText="1"/>
    </xf>
    <xf numFmtId="0" fontId="19" fillId="0" borderId="44" xfId="12" quotePrefix="1" applyFont="1" applyBorder="1" applyAlignment="1">
      <alignment horizontal="left" vertical="center" wrapText="1"/>
    </xf>
    <xf numFmtId="0" fontId="13" fillId="12" borderId="3" xfId="13" applyFont="1" applyFill="1" applyBorder="1" applyAlignment="1">
      <alignment vertical="center" wrapText="1"/>
    </xf>
    <xf numFmtId="0" fontId="13" fillId="0" borderId="30" xfId="12" applyBorder="1" applyAlignment="1">
      <alignment vertical="center" wrapText="1"/>
    </xf>
    <xf numFmtId="49" fontId="19" fillId="0" borderId="0" xfId="12" applyNumberFormat="1" applyFont="1" applyAlignment="1">
      <alignment horizontal="left" vertical="center" wrapText="1"/>
    </xf>
    <xf numFmtId="0" fontId="13" fillId="12" borderId="42" xfId="13" applyFont="1" applyFill="1" applyBorder="1" applyAlignment="1">
      <alignment vertical="center" wrapText="1"/>
    </xf>
    <xf numFmtId="0" fontId="19" fillId="0" borderId="0" xfId="12" applyFont="1" applyAlignment="1">
      <alignment horizontal="left" vertical="center" wrapText="1"/>
    </xf>
    <xf numFmtId="0" fontId="35" fillId="11" borderId="30" xfId="12" applyFont="1" applyFill="1" applyBorder="1" applyAlignment="1">
      <alignment horizontal="center" vertical="center" wrapText="1"/>
    </xf>
    <xf numFmtId="0" fontId="13" fillId="0" borderId="45" xfId="12" applyBorder="1" applyAlignment="1">
      <alignment vertical="center" wrapText="1"/>
    </xf>
    <xf numFmtId="0" fontId="13" fillId="0" borderId="43" xfId="12" applyBorder="1" applyAlignment="1">
      <alignment horizontal="left" vertical="center" wrapText="1"/>
    </xf>
    <xf numFmtId="0" fontId="36" fillId="12" borderId="4" xfId="13" applyFont="1" applyFill="1" applyBorder="1" applyAlignment="1">
      <alignment horizontal="left" vertical="center" wrapText="1"/>
    </xf>
    <xf numFmtId="0" fontId="13" fillId="2" borderId="0" xfId="12" applyFill="1" applyAlignment="1">
      <alignment vertical="center" wrapText="1"/>
    </xf>
    <xf numFmtId="0" fontId="13" fillId="2" borderId="0" xfId="12" applyFill="1" applyAlignment="1">
      <alignment horizontal="left" vertical="center" wrapText="1"/>
    </xf>
    <xf numFmtId="0" fontId="19" fillId="5" borderId="1" xfId="12" applyFont="1" applyFill="1" applyBorder="1" applyAlignment="1">
      <alignment vertical="center" wrapText="1"/>
    </xf>
    <xf numFmtId="0" fontId="37" fillId="0" borderId="11" xfId="12" applyFont="1" applyBorder="1" applyAlignment="1">
      <alignment vertical="center" wrapText="1"/>
    </xf>
    <xf numFmtId="0" fontId="37" fillId="0" borderId="47" xfId="12" applyFont="1" applyBorder="1" applyAlignment="1">
      <alignment vertical="center" wrapText="1"/>
    </xf>
    <xf numFmtId="0" fontId="25" fillId="0" borderId="53" xfId="12" applyFont="1" applyBorder="1" applyAlignment="1">
      <alignment vertical="center" wrapText="1"/>
    </xf>
    <xf numFmtId="0" fontId="40" fillId="0" borderId="0" xfId="12" applyFont="1" applyAlignment="1">
      <alignment vertical="center" wrapText="1"/>
    </xf>
    <xf numFmtId="0" fontId="25" fillId="0" borderId="47" xfId="12" applyFont="1" applyBorder="1" applyAlignment="1">
      <alignment vertical="center" wrapText="1"/>
    </xf>
    <xf numFmtId="0" fontId="13" fillId="0" borderId="0" xfId="12" applyAlignment="1">
      <alignment horizontal="left" wrapText="1"/>
    </xf>
    <xf numFmtId="0" fontId="13" fillId="0" borderId="0" xfId="12" applyAlignment="1">
      <alignment wrapText="1"/>
    </xf>
    <xf numFmtId="0" fontId="13" fillId="0" borderId="55" xfId="12" applyBorder="1" applyAlignment="1">
      <alignment horizontal="left" wrapText="1"/>
    </xf>
    <xf numFmtId="0" fontId="37" fillId="0" borderId="57" xfId="12" applyFont="1" applyBorder="1" applyAlignment="1">
      <alignment vertical="center" wrapText="1"/>
    </xf>
    <xf numFmtId="0" fontId="13" fillId="0" borderId="58" xfId="12" applyBorder="1" applyAlignment="1">
      <alignment vertical="center" wrapText="1"/>
    </xf>
    <xf numFmtId="0" fontId="13" fillId="0" borderId="59" xfId="12" applyBorder="1" applyAlignment="1">
      <alignment vertical="center" wrapText="1"/>
    </xf>
    <xf numFmtId="0" fontId="37" fillId="2" borderId="47" xfId="12" applyFont="1" applyFill="1" applyBorder="1" applyAlignment="1">
      <alignment vertical="center" wrapText="1"/>
    </xf>
    <xf numFmtId="0" fontId="37" fillId="4" borderId="47" xfId="12" applyFont="1" applyFill="1" applyBorder="1" applyAlignment="1">
      <alignment vertical="center" wrapText="1"/>
    </xf>
    <xf numFmtId="14" fontId="13" fillId="6" borderId="47" xfId="12" applyNumberFormat="1" applyFill="1" applyBorder="1" applyAlignment="1">
      <alignment horizontal="left" vertical="center"/>
    </xf>
    <xf numFmtId="0" fontId="13" fillId="4" borderId="55" xfId="12" applyFill="1" applyBorder="1" applyAlignment="1">
      <alignment wrapText="1"/>
    </xf>
    <xf numFmtId="0" fontId="13" fillId="4" borderId="56" xfId="12" applyFill="1" applyBorder="1" applyAlignment="1">
      <alignment wrapText="1"/>
    </xf>
    <xf numFmtId="0" fontId="13" fillId="0" borderId="55" xfId="12" applyBorder="1" applyAlignment="1">
      <alignment wrapText="1"/>
    </xf>
    <xf numFmtId="0" fontId="13" fillId="0" borderId="56" xfId="12" applyBorder="1" applyAlignment="1">
      <alignment wrapText="1"/>
    </xf>
    <xf numFmtId="14" fontId="13" fillId="10" borderId="0" xfId="12" applyNumberFormat="1" applyFill="1" applyAlignment="1">
      <alignment horizontal="left"/>
    </xf>
    <xf numFmtId="14" fontId="13" fillId="10" borderId="23" xfId="12" applyNumberFormat="1" applyFill="1" applyBorder="1" applyAlignment="1">
      <alignment horizontal="left"/>
    </xf>
    <xf numFmtId="0" fontId="37" fillId="0" borderId="13" xfId="12" applyFont="1" applyBorder="1" applyAlignment="1">
      <alignment vertical="center" wrapText="1"/>
    </xf>
    <xf numFmtId="0" fontId="13" fillId="0" borderId="13" xfId="12" applyBorder="1" applyAlignment="1">
      <alignment vertical="center" wrapText="1"/>
    </xf>
    <xf numFmtId="14" fontId="13" fillId="10" borderId="38" xfId="12" applyNumberFormat="1" applyFill="1" applyBorder="1" applyAlignment="1">
      <alignment horizontal="left"/>
    </xf>
    <xf numFmtId="0" fontId="33" fillId="11" borderId="0" xfId="12" applyFont="1" applyFill="1" applyAlignment="1" applyProtection="1">
      <alignment horizontal="center" vertical="center" wrapText="1"/>
      <protection locked="0"/>
    </xf>
    <xf numFmtId="0" fontId="17" fillId="2" borderId="1" xfId="0" applyFont="1" applyFill="1" applyBorder="1" applyAlignment="1">
      <alignment horizontal="center" vertical="center" wrapText="1"/>
    </xf>
    <xf numFmtId="0" fontId="17" fillId="2" borderId="1" xfId="0" applyFont="1" applyFill="1" applyBorder="1" applyAlignment="1">
      <alignment horizontal="left" vertical="center" wrapText="1"/>
    </xf>
    <xf numFmtId="0" fontId="17" fillId="2" borderId="2" xfId="0" applyFont="1" applyFill="1" applyBorder="1" applyAlignment="1">
      <alignment horizontal="left" vertical="center" wrapText="1"/>
    </xf>
    <xf numFmtId="0" fontId="13" fillId="0" borderId="55" xfId="12" quotePrefix="1" applyBorder="1" applyAlignment="1">
      <alignment horizontal="left" wrapText="1"/>
    </xf>
    <xf numFmtId="0" fontId="0" fillId="3" borderId="1" xfId="0" applyFill="1" applyBorder="1" applyAlignment="1">
      <alignment horizontal="center" vertical="center" wrapText="1"/>
    </xf>
    <xf numFmtId="0" fontId="17" fillId="2" borderId="4" xfId="0" applyFont="1" applyFill="1" applyBorder="1" applyAlignment="1">
      <alignment horizontal="center" vertical="center" wrapText="1"/>
    </xf>
    <xf numFmtId="0" fontId="17" fillId="3" borderId="1" xfId="0" applyFont="1" applyFill="1" applyBorder="1" applyAlignment="1">
      <alignment horizontal="center" vertical="center" wrapText="1"/>
    </xf>
    <xf numFmtId="0" fontId="0" fillId="2" borderId="4" xfId="0" applyFill="1" applyBorder="1" applyAlignment="1">
      <alignment horizontal="center" vertical="center" wrapText="1"/>
    </xf>
    <xf numFmtId="0" fontId="17" fillId="0" borderId="1" xfId="0" applyFont="1" applyBorder="1" applyAlignment="1">
      <alignment horizontal="left" vertical="center" wrapText="1"/>
    </xf>
    <xf numFmtId="0" fontId="17" fillId="3" borderId="1" xfId="0" applyFont="1" applyFill="1" applyBorder="1" applyAlignment="1">
      <alignment horizontal="left" vertical="center" wrapText="1"/>
    </xf>
    <xf numFmtId="0" fontId="0" fillId="2" borderId="1" xfId="0" applyFill="1" applyBorder="1" applyAlignment="1">
      <alignment horizontal="left" vertical="center" wrapText="1"/>
    </xf>
    <xf numFmtId="0" fontId="17" fillId="0" borderId="2" xfId="0" quotePrefix="1" applyFont="1" applyBorder="1" applyAlignment="1">
      <alignment horizontal="left" vertical="center" wrapText="1"/>
    </xf>
    <xf numFmtId="0" fontId="17" fillId="2" borderId="2" xfId="0" quotePrefix="1" applyFont="1" applyFill="1" applyBorder="1" applyAlignment="1">
      <alignment horizontal="left" vertical="center" wrapText="1"/>
    </xf>
    <xf numFmtId="0" fontId="0" fillId="2" borderId="2" xfId="0" quotePrefix="1" applyFill="1" applyBorder="1" applyAlignment="1">
      <alignment horizontal="left" vertical="center" wrapText="1"/>
    </xf>
    <xf numFmtId="0" fontId="27" fillId="3" borderId="2" xfId="0" quotePrefix="1" applyFont="1" applyFill="1" applyBorder="1" applyAlignment="1">
      <alignment horizontal="left" vertical="center" wrapText="1"/>
    </xf>
    <xf numFmtId="0" fontId="17" fillId="3" borderId="2" xfId="0" quotePrefix="1" applyFont="1" applyFill="1" applyBorder="1" applyAlignment="1">
      <alignment horizontal="left" vertical="center" wrapText="1"/>
    </xf>
    <xf numFmtId="0" fontId="0" fillId="0" borderId="2" xfId="0" quotePrefix="1" applyBorder="1" applyAlignment="1">
      <alignment horizontal="left" vertical="center" wrapText="1"/>
    </xf>
    <xf numFmtId="0" fontId="0" fillId="3" borderId="2" xfId="0" quotePrefix="1" applyFill="1" applyBorder="1" applyAlignment="1">
      <alignment horizontal="left" vertical="center" wrapText="1"/>
    </xf>
    <xf numFmtId="0" fontId="0" fillId="0" borderId="14" xfId="0" applyBorder="1" applyAlignment="1">
      <alignment vertical="center" wrapText="1"/>
    </xf>
    <xf numFmtId="1" fontId="14" fillId="0" borderId="31" xfId="13" applyNumberFormat="1" applyFont="1" applyBorder="1" applyAlignment="1" applyProtection="1">
      <alignment horizontal="center" vertical="center"/>
      <protection locked="0"/>
    </xf>
    <xf numFmtId="0" fontId="0" fillId="0" borderId="31" xfId="0" applyBorder="1" applyAlignment="1">
      <alignment vertical="center" wrapText="1"/>
    </xf>
    <xf numFmtId="0" fontId="0" fillId="0" borderId="32" xfId="0" applyBorder="1" applyAlignment="1">
      <alignment vertical="center" wrapText="1"/>
    </xf>
    <xf numFmtId="0" fontId="2" fillId="0" borderId="0" xfId="26"/>
    <xf numFmtId="0" fontId="25" fillId="0" borderId="55" xfId="12" applyFont="1" applyBorder="1" applyAlignment="1">
      <alignment vertical="center" wrapText="1"/>
    </xf>
    <xf numFmtId="0" fontId="25" fillId="0" borderId="56" xfId="12" applyFont="1" applyBorder="1" applyAlignment="1">
      <alignment vertical="center" wrapText="1"/>
    </xf>
    <xf numFmtId="0" fontId="13" fillId="4" borderId="58" xfId="12" applyFill="1" applyBorder="1" applyAlignment="1">
      <alignment vertical="center" wrapText="1"/>
    </xf>
    <xf numFmtId="0" fontId="13" fillId="0" borderId="58" xfId="12" applyBorder="1" applyAlignment="1">
      <alignment vertical="center"/>
    </xf>
    <xf numFmtId="0" fontId="13" fillId="0" borderId="55" xfId="12" applyBorder="1" applyAlignment="1">
      <alignment vertical="center" wrapText="1"/>
    </xf>
    <xf numFmtId="0" fontId="13" fillId="0" borderId="56" xfId="12" applyBorder="1" applyAlignment="1">
      <alignment vertical="center" wrapText="1"/>
    </xf>
    <xf numFmtId="0" fontId="40" fillId="0" borderId="55" xfId="12" applyFont="1" applyBorder="1" applyAlignment="1">
      <alignment vertical="center" wrapText="1"/>
    </xf>
    <xf numFmtId="0" fontId="40" fillId="0" borderId="56" xfId="12" applyFont="1" applyBorder="1" applyAlignment="1">
      <alignment vertical="center" wrapText="1"/>
    </xf>
    <xf numFmtId="0" fontId="40" fillId="4" borderId="55" xfId="12" applyFont="1" applyFill="1" applyBorder="1" applyAlignment="1">
      <alignment vertical="center" wrapText="1"/>
    </xf>
    <xf numFmtId="0" fontId="40" fillId="4" borderId="56" xfId="12" applyFont="1" applyFill="1" applyBorder="1" applyAlignment="1">
      <alignment vertical="center" wrapText="1"/>
    </xf>
    <xf numFmtId="0" fontId="40" fillId="0" borderId="58" xfId="12" applyFont="1" applyBorder="1" applyAlignment="1">
      <alignment vertical="center" wrapText="1"/>
    </xf>
    <xf numFmtId="0" fontId="13" fillId="2" borderId="58" xfId="12" applyFill="1" applyBorder="1" applyAlignment="1">
      <alignment vertical="center" wrapText="1"/>
    </xf>
    <xf numFmtId="0" fontId="40" fillId="2" borderId="58" xfId="12" applyFont="1" applyFill="1" applyBorder="1" applyAlignment="1">
      <alignment vertical="center" wrapText="1"/>
    </xf>
    <xf numFmtId="0" fontId="13" fillId="14" borderId="58" xfId="12" applyFill="1" applyBorder="1" applyAlignment="1">
      <alignment vertical="center" wrapText="1"/>
    </xf>
    <xf numFmtId="0" fontId="13" fillId="8" borderId="58" xfId="12" applyFill="1" applyBorder="1" applyAlignment="1">
      <alignment vertical="center" wrapText="1"/>
    </xf>
    <xf numFmtId="0" fontId="13" fillId="7" borderId="58" xfId="12" applyFill="1" applyBorder="1" applyAlignment="1">
      <alignment vertical="center" wrapText="1"/>
    </xf>
    <xf numFmtId="14" fontId="37" fillId="2" borderId="57" xfId="12" applyNumberFormat="1" applyFont="1" applyFill="1" applyBorder="1" applyAlignment="1">
      <alignment horizontal="left" vertical="center"/>
    </xf>
    <xf numFmtId="0" fontId="25" fillId="0" borderId="57" xfId="12" applyFont="1" applyBorder="1" applyAlignment="1">
      <alignment vertical="center" wrapText="1"/>
    </xf>
    <xf numFmtId="0" fontId="13" fillId="0" borderId="57" xfId="12" applyBorder="1" applyAlignment="1">
      <alignment vertical="center"/>
    </xf>
    <xf numFmtId="0" fontId="19" fillId="2" borderId="57" xfId="12" applyFont="1" applyFill="1" applyBorder="1" applyAlignment="1">
      <alignment horizontal="center" vertical="center"/>
    </xf>
    <xf numFmtId="0" fontId="25" fillId="0" borderId="58" xfId="12" applyFont="1" applyBorder="1" applyAlignment="1">
      <alignment vertical="center" wrapText="1"/>
    </xf>
    <xf numFmtId="0" fontId="19" fillId="2" borderId="58" xfId="12" applyFont="1" applyFill="1" applyBorder="1" applyAlignment="1">
      <alignment horizontal="center" vertical="center"/>
    </xf>
    <xf numFmtId="0" fontId="13" fillId="2" borderId="58" xfId="12" applyFill="1" applyBorder="1" applyAlignment="1">
      <alignment vertical="center"/>
    </xf>
    <xf numFmtId="0" fontId="13" fillId="2" borderId="58" xfId="13" applyFont="1" applyFill="1" applyBorder="1" applyAlignment="1">
      <alignment horizontal="left" vertical="center" wrapText="1"/>
    </xf>
    <xf numFmtId="14" fontId="37" fillId="10" borderId="57" xfId="12" applyNumberFormat="1" applyFont="1" applyFill="1" applyBorder="1" applyAlignment="1">
      <alignment horizontal="left" vertical="center"/>
    </xf>
    <xf numFmtId="0" fontId="13" fillId="2" borderId="57" xfId="13" applyFont="1" applyFill="1" applyBorder="1" applyAlignment="1">
      <alignment horizontal="left" vertical="center" wrapText="1"/>
    </xf>
    <xf numFmtId="0" fontId="13" fillId="2" borderId="57" xfId="12" applyFill="1" applyBorder="1" applyAlignment="1">
      <alignment vertical="center"/>
    </xf>
    <xf numFmtId="14" fontId="13" fillId="6" borderId="57" xfId="12" applyNumberFormat="1" applyFill="1" applyBorder="1" applyAlignment="1">
      <alignment horizontal="left" vertical="center"/>
    </xf>
    <xf numFmtId="0" fontId="39" fillId="0" borderId="58" xfId="12" applyFont="1" applyBorder="1" applyAlignment="1">
      <alignment vertical="center" wrapText="1"/>
    </xf>
    <xf numFmtId="0" fontId="13" fillId="0" borderId="58" xfId="12" quotePrefix="1" applyBorder="1" applyAlignment="1">
      <alignment vertical="center" wrapText="1"/>
    </xf>
    <xf numFmtId="0" fontId="13" fillId="6" borderId="58" xfId="12" applyFill="1" applyBorder="1" applyAlignment="1">
      <alignment vertical="center" wrapText="1"/>
    </xf>
    <xf numFmtId="0" fontId="39" fillId="0" borderId="58" xfId="12" quotePrefix="1" applyFont="1" applyBorder="1" applyAlignment="1">
      <alignment vertical="center" wrapText="1"/>
    </xf>
    <xf numFmtId="0" fontId="13" fillId="2" borderId="58" xfId="12" quotePrefix="1" applyFill="1" applyBorder="1" applyAlignment="1">
      <alignment vertical="center" wrapText="1"/>
    </xf>
    <xf numFmtId="0" fontId="13" fillId="2" borderId="55" xfId="12" applyFill="1" applyBorder="1" applyAlignment="1">
      <alignment vertical="top" wrapText="1"/>
    </xf>
    <xf numFmtId="0" fontId="13" fillId="0" borderId="56" xfId="12" applyBorder="1" applyAlignment="1">
      <alignment vertical="top" wrapText="1"/>
    </xf>
    <xf numFmtId="0" fontId="13" fillId="6" borderId="57" xfId="12" applyFill="1" applyBorder="1" applyAlignment="1">
      <alignment vertical="center" wrapText="1"/>
    </xf>
    <xf numFmtId="0" fontId="13" fillId="0" borderId="55" xfId="12" applyBorder="1" applyAlignment="1">
      <alignment horizontal="left" vertical="top" wrapText="1"/>
    </xf>
    <xf numFmtId="0" fontId="13" fillId="13" borderId="58" xfId="12" applyFill="1" applyBorder="1" applyAlignment="1">
      <alignment vertical="center" wrapText="1"/>
    </xf>
    <xf numFmtId="0" fontId="13" fillId="0" borderId="58" xfId="12" applyBorder="1" applyAlignment="1">
      <alignment horizontal="left" wrapText="1"/>
    </xf>
    <xf numFmtId="0" fontId="39" fillId="2" borderId="58" xfId="12" applyFont="1" applyFill="1" applyBorder="1" applyAlignment="1">
      <alignment vertical="center" wrapText="1"/>
    </xf>
    <xf numFmtId="0" fontId="39" fillId="2" borderId="55" xfId="12" applyFont="1" applyFill="1" applyBorder="1" applyAlignment="1">
      <alignment vertical="center" wrapText="1"/>
    </xf>
    <xf numFmtId="0" fontId="39" fillId="0" borderId="56" xfId="12" applyFont="1" applyBorder="1" applyAlignment="1">
      <alignment vertical="center" wrapText="1"/>
    </xf>
    <xf numFmtId="0" fontId="13" fillId="2" borderId="55" xfId="12" applyFill="1" applyBorder="1" applyAlignment="1">
      <alignment vertical="center" wrapText="1"/>
    </xf>
    <xf numFmtId="0" fontId="13" fillId="15" borderId="58" xfId="12" applyFill="1" applyBorder="1" applyAlignment="1">
      <alignment vertical="center" wrapText="1"/>
    </xf>
    <xf numFmtId="0" fontId="13" fillId="0" borderId="56" xfId="12" quotePrefix="1" applyBorder="1" applyAlignment="1">
      <alignment wrapText="1"/>
    </xf>
    <xf numFmtId="0" fontId="13" fillId="0" borderId="55" xfId="12" quotePrefix="1" applyBorder="1" applyAlignment="1">
      <alignment horizontal="left" vertical="top" wrapText="1"/>
    </xf>
    <xf numFmtId="0" fontId="13" fillId="10" borderId="58" xfId="12" applyFill="1" applyBorder="1" applyAlignment="1">
      <alignment vertical="center" wrapText="1"/>
    </xf>
    <xf numFmtId="0" fontId="13" fillId="8" borderId="1" xfId="13" applyFont="1" applyFill="1" applyBorder="1" applyAlignment="1">
      <alignment horizontal="center" vertical="center"/>
    </xf>
    <xf numFmtId="0" fontId="0" fillId="0" borderId="31" xfId="0" applyBorder="1" applyAlignment="1">
      <alignment horizontal="center" vertical="center" wrapText="1"/>
    </xf>
    <xf numFmtId="0" fontId="0" fillId="0" borderId="31" xfId="0" applyBorder="1">
      <alignment vertical="center"/>
    </xf>
    <xf numFmtId="0" fontId="17" fillId="2" borderId="36" xfId="13" applyFill="1" applyBorder="1" applyAlignment="1">
      <alignment vertical="center"/>
    </xf>
    <xf numFmtId="1" fontId="13" fillId="0" borderId="0" xfId="12" applyNumberFormat="1" applyAlignment="1">
      <alignment vertical="center"/>
    </xf>
    <xf numFmtId="0" fontId="0" fillId="0" borderId="34" xfId="0" applyBorder="1" applyAlignment="1">
      <alignment horizontal="left" vertical="center" wrapText="1"/>
    </xf>
    <xf numFmtId="0" fontId="0" fillId="0" borderId="36" xfId="0" applyBorder="1" applyAlignment="1">
      <alignment horizontal="left" vertical="center" wrapText="1"/>
    </xf>
    <xf numFmtId="0" fontId="0" fillId="0" borderId="31" xfId="0" applyBorder="1" applyAlignment="1">
      <alignment horizontal="left" vertical="center" wrapText="1"/>
    </xf>
    <xf numFmtId="0" fontId="0" fillId="0" borderId="0" xfId="0" applyAlignment="1">
      <alignment horizontal="left" vertical="center" wrapText="1"/>
    </xf>
    <xf numFmtId="0" fontId="16" fillId="0" borderId="16" xfId="0" applyFont="1" applyBorder="1" applyAlignment="1">
      <alignment horizontal="center" vertical="center" wrapText="1"/>
    </xf>
    <xf numFmtId="0" fontId="17" fillId="2" borderId="35" xfId="13" applyFill="1" applyBorder="1" applyAlignment="1">
      <alignment vertical="center"/>
    </xf>
    <xf numFmtId="0" fontId="0" fillId="0" borderId="0" xfId="0" applyAlignment="1">
      <alignment horizontal="center" vertical="center"/>
    </xf>
    <xf numFmtId="0" fontId="1" fillId="0" borderId="0" xfId="26" applyFont="1" applyAlignment="1">
      <alignment wrapText="1"/>
    </xf>
    <xf numFmtId="0" fontId="13" fillId="0" borderId="0" xfId="27"/>
    <xf numFmtId="0" fontId="13" fillId="0" borderId="0" xfId="27" applyAlignment="1">
      <alignment horizontal="left"/>
    </xf>
    <xf numFmtId="14" fontId="13" fillId="0" borderId="0" xfId="27" applyNumberFormat="1" applyAlignment="1">
      <alignment horizontal="left"/>
    </xf>
    <xf numFmtId="0" fontId="51" fillId="0" borderId="0" xfId="27" applyFont="1" applyAlignment="1">
      <alignment horizontal="left"/>
    </xf>
    <xf numFmtId="0" fontId="13" fillId="0" borderId="55" xfId="12" quotePrefix="1" applyBorder="1" applyAlignment="1">
      <alignment horizontal="left" vertical="center" wrapText="1"/>
    </xf>
    <xf numFmtId="0" fontId="16" fillId="0" borderId="1" xfId="27" applyFont="1" applyBorder="1" applyAlignment="1" applyProtection="1">
      <alignment vertical="top" wrapText="1"/>
      <protection hidden="1"/>
    </xf>
    <xf numFmtId="0" fontId="17" fillId="0" borderId="1" xfId="27" applyFont="1" applyBorder="1" applyAlignment="1" applyProtection="1">
      <alignment vertical="top" wrapText="1"/>
      <protection hidden="1"/>
    </xf>
    <xf numFmtId="0" fontId="0" fillId="0" borderId="16" xfId="0" applyBorder="1" applyAlignment="1">
      <alignment horizontal="center" vertical="center" wrapText="1"/>
    </xf>
    <xf numFmtId="0" fontId="0" fillId="0" borderId="16" xfId="0" applyBorder="1">
      <alignment vertical="center"/>
    </xf>
    <xf numFmtId="0" fontId="16" fillId="0" borderId="15" xfId="0" applyFont="1" applyBorder="1" applyAlignment="1">
      <alignment vertical="center" wrapText="1"/>
    </xf>
    <xf numFmtId="0" fontId="0" fillId="0" borderId="23" xfId="0" applyBorder="1" applyAlignment="1">
      <alignment vertical="center" wrapText="1"/>
    </xf>
    <xf numFmtId="0" fontId="0" fillId="0" borderId="24" xfId="0" applyBorder="1" applyAlignment="1">
      <alignment vertical="center" wrapText="1"/>
    </xf>
    <xf numFmtId="0" fontId="16" fillId="0" borderId="35" xfId="0" applyFont="1" applyBorder="1" applyAlignment="1">
      <alignment horizontal="left" vertical="center" wrapText="1"/>
    </xf>
    <xf numFmtId="0" fontId="0" fillId="0" borderId="16" xfId="0" applyBorder="1" applyAlignment="1">
      <alignment horizontal="left" vertical="center" wrapText="1"/>
    </xf>
    <xf numFmtId="0" fontId="0" fillId="0" borderId="29" xfId="0" applyBorder="1" applyAlignment="1">
      <alignment horizontal="left" vertical="center" wrapText="1"/>
    </xf>
    <xf numFmtId="0" fontId="0" fillId="0" borderId="23" xfId="0" applyBorder="1">
      <alignment vertical="center"/>
    </xf>
    <xf numFmtId="0" fontId="0" fillId="0" borderId="24" xfId="0" applyBorder="1">
      <alignment vertical="center"/>
    </xf>
    <xf numFmtId="0" fontId="26" fillId="10" borderId="39" xfId="0" applyFont="1" applyFill="1" applyBorder="1" applyAlignment="1">
      <alignment horizontal="center" vertical="center"/>
    </xf>
    <xf numFmtId="0" fontId="26" fillId="10" borderId="17" xfId="0" applyFont="1" applyFill="1" applyBorder="1" applyAlignment="1">
      <alignment horizontal="center" vertical="center"/>
    </xf>
    <xf numFmtId="0" fontId="26" fillId="10" borderId="18" xfId="0" applyFont="1" applyFill="1" applyBorder="1" applyAlignment="1">
      <alignment horizontal="center" vertical="center"/>
    </xf>
    <xf numFmtId="14" fontId="20" fillId="3" borderId="52" xfId="13" applyNumberFormat="1" applyFont="1" applyFill="1" applyBorder="1" applyAlignment="1" applyProtection="1">
      <alignment horizontal="center" vertical="center" wrapText="1"/>
      <protection locked="0"/>
    </xf>
    <xf numFmtId="0" fontId="20" fillId="0" borderId="44" xfId="0" applyFont="1" applyBorder="1" applyAlignment="1" applyProtection="1">
      <alignment horizontal="center" vertical="center"/>
      <protection locked="0"/>
    </xf>
    <xf numFmtId="0" fontId="20" fillId="0" borderId="51" xfId="0" applyFont="1" applyBorder="1" applyAlignment="1" applyProtection="1">
      <alignment horizontal="center" vertical="center"/>
      <protection locked="0"/>
    </xf>
    <xf numFmtId="0" fontId="20" fillId="0" borderId="36" xfId="0" applyFont="1" applyBorder="1" applyAlignment="1" applyProtection="1">
      <alignment horizontal="center" vertical="center"/>
      <protection locked="0"/>
    </xf>
    <xf numFmtId="0" fontId="20" fillId="0" borderId="31" xfId="0" applyFont="1" applyBorder="1" applyAlignment="1" applyProtection="1">
      <alignment horizontal="center" vertical="center"/>
      <protection locked="0"/>
    </xf>
    <xf numFmtId="0" fontId="20" fillId="0" borderId="32" xfId="0" applyFont="1" applyBorder="1" applyAlignment="1" applyProtection="1">
      <alignment horizontal="center" vertical="center"/>
      <protection locked="0"/>
    </xf>
    <xf numFmtId="0" fontId="1" fillId="2" borderId="10" xfId="3" applyFont="1" applyFill="1" applyBorder="1" applyAlignment="1">
      <alignment horizontal="center" vertical="center"/>
    </xf>
    <xf numFmtId="0" fontId="1" fillId="2" borderId="11" xfId="3" applyFont="1" applyFill="1" applyBorder="1" applyAlignment="1">
      <alignment horizontal="center" vertical="center"/>
    </xf>
    <xf numFmtId="0" fontId="0" fillId="3" borderId="2" xfId="13" applyFont="1" applyFill="1" applyBorder="1" applyAlignment="1" applyProtection="1">
      <alignment horizontal="left" vertical="center" wrapText="1"/>
      <protection locked="0"/>
    </xf>
    <xf numFmtId="0" fontId="0" fillId="0" borderId="19" xfId="0" applyBorder="1" applyProtection="1">
      <alignment vertical="center"/>
      <protection locked="0"/>
    </xf>
    <xf numFmtId="0" fontId="0" fillId="0" borderId="20" xfId="0" applyBorder="1" applyProtection="1">
      <alignment vertical="center"/>
      <protection locked="0"/>
    </xf>
    <xf numFmtId="0" fontId="0" fillId="3" borderId="21" xfId="13" applyFont="1" applyFill="1" applyBorder="1" applyAlignment="1" applyProtection="1">
      <alignment horizontal="left" vertical="center" wrapText="1"/>
      <protection locked="0"/>
    </xf>
    <xf numFmtId="0" fontId="0" fillId="0" borderId="22" xfId="0" applyBorder="1" applyProtection="1">
      <alignment vertical="center"/>
      <protection locked="0"/>
    </xf>
    <xf numFmtId="0" fontId="0" fillId="0" borderId="26" xfId="0" applyBorder="1" applyProtection="1">
      <alignment vertical="center"/>
      <protection locked="0"/>
    </xf>
    <xf numFmtId="0" fontId="0" fillId="3" borderId="1" xfId="13" applyFont="1" applyFill="1" applyBorder="1" applyAlignment="1" applyProtection="1">
      <alignment horizontal="left" vertical="center" wrapText="1"/>
      <protection locked="0"/>
    </xf>
    <xf numFmtId="0" fontId="0" fillId="0" borderId="1" xfId="0" applyBorder="1" applyProtection="1">
      <alignment vertical="center"/>
      <protection locked="0"/>
    </xf>
    <xf numFmtId="0" fontId="0" fillId="0" borderId="9" xfId="0" applyBorder="1" applyProtection="1">
      <alignment vertical="center"/>
      <protection locked="0"/>
    </xf>
    <xf numFmtId="0" fontId="0" fillId="0" borderId="11" xfId="0" applyBorder="1" applyProtection="1">
      <alignment vertical="center"/>
      <protection locked="0"/>
    </xf>
    <xf numFmtId="0" fontId="0" fillId="0" borderId="12" xfId="0" applyBorder="1" applyProtection="1">
      <alignment vertical="center"/>
      <protection locked="0"/>
    </xf>
    <xf numFmtId="0" fontId="46" fillId="10" borderId="48" xfId="0" applyFont="1" applyFill="1" applyBorder="1" applyAlignment="1">
      <alignment horizontal="center" vertical="center" wrapText="1"/>
    </xf>
    <xf numFmtId="0" fontId="15" fillId="0" borderId="4" xfId="0" applyFont="1" applyBorder="1" applyAlignment="1">
      <alignment horizontal="center" vertical="center" wrapText="1"/>
    </xf>
    <xf numFmtId="0" fontId="16" fillId="10" borderId="48" xfId="0" applyFont="1" applyFill="1" applyBorder="1" applyAlignment="1">
      <alignment horizontal="center" vertical="center" wrapText="1"/>
    </xf>
    <xf numFmtId="0" fontId="0" fillId="0" borderId="4" xfId="0" applyBorder="1" applyAlignment="1">
      <alignment horizontal="center" vertical="center" wrapText="1"/>
    </xf>
    <xf numFmtId="0" fontId="16" fillId="10" borderId="28" xfId="0" applyFont="1" applyFill="1" applyBorder="1" applyAlignment="1">
      <alignment horizontal="center" vertical="center" wrapText="1"/>
    </xf>
    <xf numFmtId="0" fontId="0" fillId="0" borderId="29" xfId="0" applyBorder="1" applyAlignment="1">
      <alignment horizontal="center" vertical="center" wrapText="1"/>
    </xf>
    <xf numFmtId="0" fontId="0" fillId="0" borderId="45" xfId="0" applyBorder="1" applyAlignment="1">
      <alignment horizontal="center" vertical="center" wrapText="1"/>
    </xf>
    <xf numFmtId="0" fontId="0" fillId="0" borderId="50" xfId="0" applyBorder="1" applyAlignment="1">
      <alignment horizontal="center" vertical="center" wrapText="1"/>
    </xf>
    <xf numFmtId="0" fontId="0" fillId="0" borderId="37" xfId="0" applyBorder="1" applyAlignment="1">
      <alignment horizontal="center" vertical="center" wrapText="1"/>
    </xf>
    <xf numFmtId="0" fontId="0" fillId="0" borderId="46" xfId="0" applyBorder="1" applyAlignment="1">
      <alignment horizontal="center" vertical="center" wrapText="1"/>
    </xf>
    <xf numFmtId="0" fontId="26" fillId="10" borderId="28" xfId="0" applyFont="1" applyFill="1" applyBorder="1" applyAlignment="1">
      <alignment horizontal="center" vertical="center" wrapText="1"/>
    </xf>
    <xf numFmtId="0" fontId="0" fillId="0" borderId="43" xfId="0" applyBorder="1" applyAlignment="1">
      <alignment horizontal="center" vertical="center" wrapText="1"/>
    </xf>
    <xf numFmtId="0" fontId="18" fillId="2" borderId="35" xfId="1" applyNumberFormat="1" applyFont="1" applyFill="1" applyBorder="1" applyAlignment="1" applyProtection="1">
      <alignment horizontal="left" vertical="center" wrapText="1"/>
    </xf>
    <xf numFmtId="0" fontId="0" fillId="0" borderId="34" xfId="0" applyBorder="1" applyAlignment="1">
      <alignment horizontal="left" vertical="center" wrapText="1"/>
    </xf>
    <xf numFmtId="0" fontId="0" fillId="0" borderId="0" xfId="0" applyAlignment="1">
      <alignment horizontal="left" vertical="center" wrapText="1"/>
    </xf>
    <xf numFmtId="0" fontId="0" fillId="0" borderId="14" xfId="0" applyBorder="1" applyAlignment="1">
      <alignment horizontal="left" vertical="center" wrapText="1"/>
    </xf>
    <xf numFmtId="0" fontId="26" fillId="10" borderId="15" xfId="0" applyFont="1" applyFill="1"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0" borderId="1" xfId="0" applyBorder="1" applyAlignment="1" applyProtection="1">
      <alignment vertical="center" wrapText="1"/>
      <protection locked="0"/>
    </xf>
    <xf numFmtId="0" fontId="0" fillId="0" borderId="11" xfId="0" applyBorder="1" applyAlignment="1" applyProtection="1">
      <alignment vertical="center" wrapText="1"/>
      <protection locked="0"/>
    </xf>
    <xf numFmtId="0" fontId="0" fillId="3" borderId="4" xfId="13" applyFont="1" applyFill="1" applyBorder="1" applyAlignment="1" applyProtection="1">
      <alignment horizontal="left" vertical="center" wrapText="1"/>
      <protection locked="0"/>
    </xf>
    <xf numFmtId="0" fontId="0" fillId="0" borderId="4" xfId="0" applyBorder="1" applyProtection="1">
      <alignment vertical="center"/>
      <protection locked="0"/>
    </xf>
    <xf numFmtId="0" fontId="0" fillId="0" borderId="27" xfId="0" applyBorder="1" applyProtection="1">
      <alignment vertical="center"/>
      <protection locked="0"/>
    </xf>
    <xf numFmtId="1" fontId="14" fillId="0" borderId="35" xfId="13" applyNumberFormat="1" applyFont="1" applyBorder="1" applyAlignment="1" applyProtection="1">
      <alignment horizontal="center" vertical="center"/>
      <protection locked="0"/>
    </xf>
    <xf numFmtId="0" fontId="0" fillId="0" borderId="16" xfId="0" applyBorder="1" applyAlignment="1">
      <alignment horizontal="center" vertical="center"/>
    </xf>
    <xf numFmtId="0" fontId="0" fillId="0" borderId="29" xfId="0" applyBorder="1" applyAlignment="1">
      <alignment horizontal="center" vertical="center"/>
    </xf>
    <xf numFmtId="0" fontId="0" fillId="0" borderId="36" xfId="0" applyBorder="1" applyAlignment="1">
      <alignment horizontal="center" vertical="center"/>
    </xf>
    <xf numFmtId="0" fontId="0" fillId="0" borderId="31" xfId="0" applyBorder="1" applyAlignment="1">
      <alignment horizontal="center" vertical="center"/>
    </xf>
    <xf numFmtId="0" fontId="0" fillId="0" borderId="32" xfId="0" applyBorder="1" applyAlignment="1">
      <alignment horizontal="center" vertical="center"/>
    </xf>
    <xf numFmtId="0" fontId="16" fillId="10" borderId="35" xfId="13" applyFont="1" applyFill="1" applyBorder="1" applyAlignment="1">
      <alignment horizontal="center" vertical="center" wrapText="1"/>
    </xf>
    <xf numFmtId="0" fontId="0" fillId="0" borderId="36" xfId="0" applyBorder="1" applyAlignment="1">
      <alignment horizontal="center"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43" fillId="2" borderId="35" xfId="1" applyNumberFormat="1" applyFont="1" applyFill="1" applyBorder="1" applyAlignment="1" applyProtection="1">
      <alignment horizontal="center" vertical="center" wrapText="1"/>
    </xf>
    <xf numFmtId="0" fontId="50" fillId="0" borderId="16" xfId="0" applyFont="1" applyBorder="1" applyAlignment="1">
      <alignment horizontal="center" vertical="center" wrapText="1"/>
    </xf>
    <xf numFmtId="0" fontId="50" fillId="0" borderId="34" xfId="0" applyFont="1" applyBorder="1" applyAlignment="1">
      <alignment horizontal="center" vertical="center" wrapText="1"/>
    </xf>
    <xf numFmtId="0" fontId="50" fillId="0" borderId="0" xfId="0" applyFont="1" applyAlignment="1">
      <alignment horizontal="center" vertical="center" wrapText="1"/>
    </xf>
    <xf numFmtId="0" fontId="50" fillId="0" borderId="36" xfId="0" applyFont="1" applyBorder="1" applyAlignment="1">
      <alignment horizontal="center" vertical="center" wrapText="1"/>
    </xf>
    <xf numFmtId="0" fontId="50" fillId="0" borderId="31" xfId="0" applyFont="1" applyBorder="1" applyAlignment="1">
      <alignment horizontal="center" vertical="center" wrapText="1"/>
    </xf>
    <xf numFmtId="0" fontId="0" fillId="0" borderId="31" xfId="0" applyBorder="1">
      <alignment vertical="center"/>
    </xf>
    <xf numFmtId="14" fontId="17" fillId="3" borderId="1" xfId="13" applyNumberFormat="1" applyFill="1"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0" fillId="0" borderId="1" xfId="0"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xf>
    <xf numFmtId="0" fontId="0" fillId="0" borderId="12" xfId="0" applyBorder="1" applyAlignment="1" applyProtection="1">
      <alignment horizontal="center" vertical="center" wrapText="1"/>
      <protection locked="0"/>
    </xf>
    <xf numFmtId="0" fontId="17" fillId="3" borderId="1" xfId="13" applyFill="1" applyBorder="1" applyAlignment="1" applyProtection="1">
      <alignment horizontal="left" vertical="center" wrapText="1"/>
      <protection locked="0"/>
    </xf>
    <xf numFmtId="0" fontId="16" fillId="2" borderId="8" xfId="16" applyNumberFormat="1" applyFont="1" applyFill="1" applyBorder="1" applyAlignment="1" applyProtection="1">
      <alignment horizontal="center" vertical="center"/>
    </xf>
    <xf numFmtId="0" fontId="17" fillId="2" borderId="1" xfId="13" applyFill="1" applyBorder="1" applyAlignment="1">
      <alignment horizontal="center" vertical="center" wrapText="1"/>
    </xf>
    <xf numFmtId="0" fontId="17" fillId="2" borderId="1" xfId="13" applyFill="1" applyBorder="1" applyAlignment="1">
      <alignment horizontal="left" vertical="center" wrapText="1" shrinkToFit="1"/>
    </xf>
    <xf numFmtId="0" fontId="0" fillId="3" borderId="3" xfId="1" applyNumberFormat="1" applyFont="1" applyFill="1" applyBorder="1" applyAlignment="1" applyProtection="1">
      <alignment horizontal="center" vertical="center" wrapText="1"/>
      <protection locked="0"/>
    </xf>
    <xf numFmtId="0" fontId="0" fillId="3" borderId="42" xfId="1" applyNumberFormat="1" applyFont="1" applyFill="1" applyBorder="1" applyAlignment="1" applyProtection="1">
      <alignment horizontal="center" vertical="center" wrapText="1"/>
      <protection locked="0"/>
    </xf>
    <xf numFmtId="0" fontId="0" fillId="3" borderId="4" xfId="1" applyNumberFormat="1" applyFont="1" applyFill="1" applyBorder="1" applyAlignment="1" applyProtection="1">
      <alignment horizontal="center" vertical="center" wrapText="1"/>
      <protection locked="0"/>
    </xf>
    <xf numFmtId="0" fontId="0" fillId="3" borderId="3" xfId="1" applyNumberFormat="1" applyFont="1" applyFill="1" applyBorder="1" applyAlignment="1" applyProtection="1">
      <alignment horizontal="center" vertical="center" wrapText="1"/>
      <protection hidden="1"/>
    </xf>
    <xf numFmtId="0" fontId="0" fillId="3" borderId="42" xfId="1" applyNumberFormat="1" applyFont="1" applyFill="1" applyBorder="1" applyAlignment="1" applyProtection="1">
      <alignment horizontal="center" vertical="center" wrapText="1"/>
      <protection hidden="1"/>
    </xf>
    <xf numFmtId="0" fontId="0" fillId="3" borderId="4" xfId="1" applyNumberFormat="1" applyFont="1" applyFill="1" applyBorder="1" applyAlignment="1" applyProtection="1">
      <alignment horizontal="center" vertical="center" wrapText="1"/>
      <protection hidden="1"/>
    </xf>
    <xf numFmtId="0" fontId="16" fillId="2" borderId="10" xfId="16" applyNumberFormat="1" applyFont="1" applyFill="1" applyBorder="1" applyAlignment="1" applyProtection="1">
      <alignment horizontal="center" vertical="center"/>
    </xf>
    <xf numFmtId="0" fontId="17" fillId="2" borderId="11" xfId="13" applyFill="1" applyBorder="1" applyAlignment="1">
      <alignment horizontal="center" vertical="center" wrapText="1"/>
    </xf>
    <xf numFmtId="0" fontId="17" fillId="2" borderId="11" xfId="13" applyFill="1" applyBorder="1" applyAlignment="1">
      <alignment horizontal="left" vertical="center" wrapText="1" shrinkToFit="1"/>
    </xf>
    <xf numFmtId="0" fontId="16" fillId="10" borderId="5" xfId="0" applyFont="1" applyFill="1" applyBorder="1" applyAlignment="1">
      <alignment horizontal="center" vertical="center" wrapText="1"/>
    </xf>
    <xf numFmtId="0" fontId="16" fillId="10" borderId="8" xfId="0" applyFont="1" applyFill="1" applyBorder="1" applyAlignment="1">
      <alignment horizontal="center" vertical="center" wrapText="1"/>
    </xf>
    <xf numFmtId="0" fontId="16" fillId="10" borderId="6"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26" fillId="10" borderId="6" xfId="0" applyFont="1" applyFill="1" applyBorder="1" applyAlignment="1">
      <alignment horizontal="center" vertical="center" wrapText="1"/>
    </xf>
    <xf numFmtId="0" fontId="26" fillId="10" borderId="1" xfId="0" applyFont="1" applyFill="1" applyBorder="1" applyAlignment="1">
      <alignment horizontal="center" vertical="center" wrapText="1"/>
    </xf>
    <xf numFmtId="0" fontId="17" fillId="3" borderId="11" xfId="13" applyFill="1" applyBorder="1" applyAlignment="1" applyProtection="1">
      <alignment horizontal="left" vertical="center" wrapText="1"/>
      <protection locked="0"/>
    </xf>
    <xf numFmtId="0" fontId="0" fillId="0" borderId="36" xfId="0" applyBorder="1" applyAlignment="1">
      <alignment horizontal="left" vertical="center" wrapText="1"/>
    </xf>
    <xf numFmtId="0" fontId="0" fillId="0" borderId="31" xfId="0" applyBorder="1" applyAlignment="1">
      <alignment horizontal="left" vertical="center" wrapText="1"/>
    </xf>
    <xf numFmtId="0" fontId="0" fillId="0" borderId="32" xfId="0" applyBorder="1" applyAlignment="1">
      <alignment horizontal="left" vertical="center" wrapText="1"/>
    </xf>
    <xf numFmtId="0" fontId="18" fillId="2" borderId="0" xfId="1" applyNumberFormat="1" applyFont="1" applyFill="1" applyBorder="1" applyAlignment="1" applyProtection="1">
      <alignment horizontal="left" vertical="center"/>
    </xf>
    <xf numFmtId="0" fontId="0" fillId="0" borderId="0" xfId="0" applyAlignment="1">
      <alignment horizontal="left" vertical="center"/>
    </xf>
    <xf numFmtId="0" fontId="0" fillId="3" borderId="1" xfId="1" applyNumberFormat="1" applyFont="1" applyFill="1" applyBorder="1" applyAlignment="1" applyProtection="1">
      <alignment horizontal="center" vertical="center" wrapText="1"/>
      <protection locked="0" hidden="1"/>
    </xf>
    <xf numFmtId="0" fontId="0" fillId="0" borderId="1" xfId="0" applyBorder="1" applyAlignment="1" applyProtection="1">
      <alignment horizontal="center" vertical="center" wrapText="1"/>
      <protection locked="0" hidden="1"/>
    </xf>
    <xf numFmtId="0" fontId="0" fillId="3" borderId="60" xfId="1" applyNumberFormat="1" applyFont="1" applyFill="1" applyBorder="1" applyAlignment="1" applyProtection="1">
      <alignment horizontal="center" vertical="center" wrapText="1"/>
      <protection locked="0"/>
    </xf>
    <xf numFmtId="0" fontId="0" fillId="0" borderId="11" xfId="0" applyBorder="1" applyAlignment="1" applyProtection="1">
      <alignment horizontal="center" vertical="center" wrapText="1"/>
      <protection locked="0" hidden="1"/>
    </xf>
    <xf numFmtId="49" fontId="17" fillId="2" borderId="41" xfId="13" applyNumberFormat="1" applyFill="1" applyBorder="1" applyAlignment="1">
      <alignment horizontal="center" vertical="center" wrapText="1"/>
    </xf>
    <xf numFmtId="49" fontId="17" fillId="2" borderId="40" xfId="13" applyNumberFormat="1" applyFill="1" applyBorder="1" applyAlignment="1">
      <alignment horizontal="center" vertical="center" wrapText="1"/>
    </xf>
    <xf numFmtId="49" fontId="17" fillId="2" borderId="30" xfId="13" applyNumberFormat="1" applyFill="1" applyBorder="1" applyAlignment="1">
      <alignment horizontal="center" vertical="center" wrapText="1"/>
    </xf>
    <xf numFmtId="49" fontId="17" fillId="2" borderId="33" xfId="13" applyNumberFormat="1" applyFill="1" applyBorder="1" applyAlignment="1">
      <alignment horizontal="center" vertical="center" wrapText="1"/>
    </xf>
    <xf numFmtId="49" fontId="17" fillId="2" borderId="45" xfId="13" applyNumberFormat="1" applyFill="1" applyBorder="1" applyAlignment="1">
      <alignment horizontal="center" vertical="center" wrapText="1"/>
    </xf>
    <xf numFmtId="49" fontId="17" fillId="2" borderId="46" xfId="13" applyNumberFormat="1" applyFill="1" applyBorder="1" applyAlignment="1">
      <alignment horizontal="center" vertical="center" wrapText="1"/>
    </xf>
    <xf numFmtId="0" fontId="0" fillId="3" borderId="25" xfId="13" applyFont="1" applyFill="1" applyBorder="1" applyAlignment="1" applyProtection="1">
      <alignment horizontal="left" vertical="center" wrapText="1"/>
      <protection locked="0"/>
    </xf>
    <xf numFmtId="0" fontId="0" fillId="0" borderId="4" xfId="0" applyBorder="1" applyAlignment="1" applyProtection="1">
      <alignment vertical="center" wrapText="1"/>
      <protection locked="0"/>
    </xf>
    <xf numFmtId="0" fontId="0" fillId="0" borderId="8" xfId="0" applyBorder="1" applyAlignment="1" applyProtection="1">
      <alignment vertical="center" wrapText="1"/>
      <protection locked="0"/>
    </xf>
    <xf numFmtId="0" fontId="0" fillId="3" borderId="8" xfId="13" applyFont="1" applyFill="1" applyBorder="1" applyAlignment="1" applyProtection="1">
      <alignment horizontal="left" vertical="center" wrapText="1"/>
      <protection locked="0"/>
    </xf>
    <xf numFmtId="0" fontId="16" fillId="10" borderId="5" xfId="13" applyFont="1" applyFill="1" applyBorder="1" applyAlignment="1">
      <alignment horizontal="center" vertical="center" wrapText="1"/>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14" fontId="0" fillId="3" borderId="1" xfId="13" applyNumberFormat="1" applyFont="1" applyFill="1" applyBorder="1" applyAlignment="1" applyProtection="1">
      <alignment horizontal="left" vertical="center" wrapText="1"/>
      <protection locked="0"/>
    </xf>
    <xf numFmtId="165" fontId="14" fillId="3" borderId="35" xfId="13" applyNumberFormat="1" applyFont="1" applyFill="1"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29"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31" xfId="0" applyBorder="1" applyAlignment="1" applyProtection="1">
      <alignment horizontal="center" vertical="center"/>
      <protection locked="0"/>
    </xf>
    <xf numFmtId="0" fontId="0" fillId="0" borderId="32" xfId="0" applyBorder="1" applyAlignment="1" applyProtection="1">
      <alignment horizontal="center" vertical="center"/>
      <protection locked="0"/>
    </xf>
    <xf numFmtId="0" fontId="43" fillId="4" borderId="0" xfId="13" applyFont="1" applyFill="1" applyAlignment="1">
      <alignment horizontal="left" vertical="center"/>
    </xf>
    <xf numFmtId="0" fontId="0" fillId="0" borderId="10" xfId="0" applyBorder="1" applyAlignment="1" applyProtection="1">
      <alignment vertical="center" wrapText="1"/>
      <protection locked="0"/>
    </xf>
    <xf numFmtId="0" fontId="16" fillId="5" borderId="0" xfId="11" applyFont="1" applyFill="1" applyAlignment="1">
      <alignment horizontal="right" vertical="center" wrapText="1"/>
    </xf>
    <xf numFmtId="0" fontId="45" fillId="0" borderId="0" xfId="13" applyFont="1" applyAlignment="1">
      <alignment horizontal="left" vertical="center"/>
    </xf>
    <xf numFmtId="0" fontId="26" fillId="4" borderId="5" xfId="3" applyFont="1" applyFill="1" applyBorder="1" applyAlignment="1">
      <alignment horizontal="center" vertical="center"/>
    </xf>
    <xf numFmtId="0" fontId="26" fillId="4" borderId="6" xfId="3" applyFont="1" applyFill="1" applyBorder="1" applyAlignment="1">
      <alignment horizontal="center" vertical="center"/>
    </xf>
    <xf numFmtId="0" fontId="26" fillId="4" borderId="7" xfId="3" applyFont="1" applyFill="1" applyBorder="1" applyAlignment="1">
      <alignment horizontal="center" vertical="center"/>
    </xf>
    <xf numFmtId="0" fontId="26" fillId="4" borderId="48" xfId="3" applyFont="1" applyFill="1" applyBorder="1" applyAlignment="1">
      <alignment horizontal="center" vertical="center"/>
    </xf>
    <xf numFmtId="0" fontId="26" fillId="4" borderId="49" xfId="3" applyFont="1" applyFill="1" applyBorder="1" applyAlignment="1">
      <alignment horizontal="center" vertical="center"/>
    </xf>
    <xf numFmtId="0" fontId="1" fillId="2" borderId="8" xfId="3" applyFont="1" applyFill="1" applyBorder="1" applyAlignment="1">
      <alignment horizontal="center" vertical="center"/>
    </xf>
    <xf numFmtId="0" fontId="1" fillId="2" borderId="1" xfId="3" applyFont="1" applyFill="1" applyBorder="1" applyAlignment="1">
      <alignment horizontal="center" vertical="center"/>
    </xf>
    <xf numFmtId="0" fontId="1" fillId="2" borderId="2" xfId="3" applyFont="1" applyFill="1" applyBorder="1" applyAlignment="1">
      <alignment horizontal="center" vertical="center"/>
    </xf>
    <xf numFmtId="0" fontId="26" fillId="10" borderId="23" xfId="0" applyFont="1" applyFill="1" applyBorder="1" applyAlignment="1">
      <alignment horizontal="center" vertical="center"/>
    </xf>
    <xf numFmtId="0" fontId="17" fillId="2" borderId="41" xfId="13" applyFill="1" applyBorder="1" applyAlignment="1">
      <alignment horizontal="left" vertical="center" wrapText="1" shrinkToFit="1"/>
    </xf>
    <xf numFmtId="0" fontId="17" fillId="2" borderId="44" xfId="13" applyFill="1" applyBorder="1" applyAlignment="1">
      <alignment horizontal="left" vertical="center" wrapText="1" shrinkToFit="1"/>
    </xf>
    <xf numFmtId="0" fontId="17" fillId="2" borderId="40" xfId="13" applyFill="1" applyBorder="1" applyAlignment="1">
      <alignment horizontal="left" vertical="center" wrapText="1" shrinkToFit="1"/>
    </xf>
    <xf numFmtId="0" fontId="17" fillId="2" borderId="45" xfId="13" applyFill="1" applyBorder="1" applyAlignment="1">
      <alignment horizontal="left" vertical="center" wrapText="1" shrinkToFit="1"/>
    </xf>
    <xf numFmtId="0" fontId="17" fillId="2" borderId="43" xfId="13" applyFill="1" applyBorder="1" applyAlignment="1">
      <alignment horizontal="left" vertical="center" wrapText="1" shrinkToFit="1"/>
    </xf>
    <xf numFmtId="0" fontId="17" fillId="2" borderId="46" xfId="13" applyFill="1" applyBorder="1" applyAlignment="1">
      <alignment horizontal="left" vertical="center" wrapText="1" shrinkToFit="1"/>
    </xf>
    <xf numFmtId="0" fontId="52" fillId="3" borderId="1" xfId="13" applyFont="1" applyFill="1" applyBorder="1" applyAlignment="1" applyProtection="1">
      <alignment horizontal="left" vertical="center" wrapText="1"/>
      <protection locked="0"/>
    </xf>
    <xf numFmtId="0" fontId="0" fillId="3" borderId="1" xfId="1" applyNumberFormat="1" applyFont="1" applyFill="1" applyBorder="1" applyAlignment="1" applyProtection="1">
      <alignment horizontal="center" vertical="center" wrapText="1"/>
      <protection locked="0"/>
    </xf>
    <xf numFmtId="0" fontId="0" fillId="3" borderId="11" xfId="13" applyFont="1" applyFill="1" applyBorder="1" applyAlignment="1" applyProtection="1">
      <alignment horizontal="left" vertical="center" wrapText="1"/>
      <protection locked="0"/>
    </xf>
    <xf numFmtId="0" fontId="17" fillId="2" borderId="61" xfId="13" applyFill="1" applyBorder="1" applyAlignment="1">
      <alignment horizontal="left" vertical="center" wrapText="1" shrinkToFit="1"/>
    </xf>
    <xf numFmtId="0" fontId="17" fillId="2" borderId="31" xfId="13" applyFill="1" applyBorder="1" applyAlignment="1">
      <alignment horizontal="left" vertical="center" wrapText="1" shrinkToFit="1"/>
    </xf>
    <xf numFmtId="0" fontId="17" fillId="2" borderId="38" xfId="13" applyFill="1" applyBorder="1" applyAlignment="1">
      <alignment horizontal="left" vertical="center" wrapText="1" shrinkToFit="1"/>
    </xf>
    <xf numFmtId="0" fontId="0" fillId="3" borderId="1" xfId="1" applyNumberFormat="1" applyFont="1" applyFill="1" applyBorder="1" applyAlignment="1" applyProtection="1">
      <alignment horizontal="center" vertical="center" wrapText="1"/>
      <protection hidden="1"/>
    </xf>
    <xf numFmtId="0" fontId="0" fillId="0" borderId="1" xfId="0" applyBorder="1" applyAlignment="1" applyProtection="1">
      <alignment horizontal="center" vertical="center" wrapText="1"/>
      <protection hidden="1"/>
    </xf>
    <xf numFmtId="49" fontId="55" fillId="0" borderId="8" xfId="16" applyNumberFormat="1" applyFont="1" applyFill="1" applyBorder="1" applyAlignment="1" applyProtection="1">
      <alignment horizontal="center" vertical="center" wrapText="1"/>
    </xf>
    <xf numFmtId="49" fontId="16" fillId="0" borderId="8" xfId="16" applyNumberFormat="1" applyFont="1" applyFill="1" applyBorder="1" applyAlignment="1" applyProtection="1">
      <alignment horizontal="center" vertical="center"/>
    </xf>
    <xf numFmtId="0" fontId="17" fillId="0" borderId="1" xfId="13" applyBorder="1" applyAlignment="1">
      <alignment horizontal="center" vertical="center" wrapText="1"/>
    </xf>
    <xf numFmtId="0" fontId="17" fillId="0" borderId="1" xfId="13" applyBorder="1" applyAlignment="1">
      <alignment horizontal="left" vertical="center" wrapText="1" shrinkToFit="1"/>
    </xf>
    <xf numFmtId="0" fontId="17" fillId="0" borderId="41" xfId="13" applyBorder="1" applyAlignment="1">
      <alignment horizontal="left" vertical="center" wrapText="1" shrinkToFit="1"/>
    </xf>
    <xf numFmtId="0" fontId="17" fillId="0" borderId="44" xfId="13" applyBorder="1" applyAlignment="1">
      <alignment horizontal="left" vertical="center" wrapText="1" shrinkToFit="1"/>
    </xf>
    <xf numFmtId="0" fontId="17" fillId="0" borderId="40" xfId="13" applyBorder="1" applyAlignment="1">
      <alignment horizontal="left" vertical="center" wrapText="1" shrinkToFit="1"/>
    </xf>
    <xf numFmtId="0" fontId="17" fillId="0" borderId="30" xfId="13" applyBorder="1" applyAlignment="1">
      <alignment horizontal="left" vertical="center" wrapText="1" shrinkToFit="1"/>
    </xf>
    <xf numFmtId="0" fontId="17" fillId="0" borderId="0" xfId="13" applyAlignment="1">
      <alignment horizontal="left" vertical="center" wrapText="1" shrinkToFit="1"/>
    </xf>
    <xf numFmtId="0" fontId="17" fillId="0" borderId="33" xfId="13" applyBorder="1" applyAlignment="1">
      <alignment horizontal="left" vertical="center" wrapText="1" shrinkToFit="1"/>
    </xf>
    <xf numFmtId="0" fontId="17" fillId="0" borderId="45" xfId="13" applyBorder="1" applyAlignment="1">
      <alignment horizontal="left" vertical="center" wrapText="1" shrinkToFit="1"/>
    </xf>
    <xf numFmtId="0" fontId="17" fillId="0" borderId="43" xfId="13" applyBorder="1" applyAlignment="1">
      <alignment horizontal="left" vertical="center" wrapText="1" shrinkToFit="1"/>
    </xf>
    <xf numFmtId="0" fontId="17" fillId="0" borderId="46" xfId="13" applyBorder="1" applyAlignment="1">
      <alignment horizontal="left" vertical="center" wrapText="1" shrinkToFit="1"/>
    </xf>
    <xf numFmtId="0" fontId="0" fillId="0" borderId="0" xfId="0" applyAlignment="1">
      <alignment horizontal="left" vertical="top" wrapText="1"/>
    </xf>
    <xf numFmtId="0" fontId="0" fillId="0" borderId="0" xfId="0">
      <alignment vertical="center"/>
    </xf>
  </cellXfs>
  <cellStyles count="28">
    <cellStyle name="Link" xfId="9" builtinId="8"/>
    <cellStyle name="Normal 2" xfId="3" xr:uid="{00000000-0005-0000-0000-000002000000}"/>
    <cellStyle name="Normal 2 2" xfId="4" xr:uid="{00000000-0005-0000-0000-000003000000}"/>
    <cellStyle name="Normal 2 3" xfId="15" xr:uid="{00000000-0005-0000-0000-000004000000}"/>
    <cellStyle name="Normal 2 4" xfId="19" xr:uid="{00000000-0005-0000-0000-000005000000}"/>
    <cellStyle name="Normal 2 5" xfId="21" xr:uid="{00000000-0005-0000-0000-000006000000}"/>
    <cellStyle name="Normal 2 5 2" xfId="24" xr:uid="{00000000-0005-0000-0000-000007000000}"/>
    <cellStyle name="Normal 2 6" xfId="23" xr:uid="{00000000-0005-0000-0000-000008000000}"/>
    <cellStyle name="Normal 3" xfId="5" xr:uid="{00000000-0005-0000-0000-000009000000}"/>
    <cellStyle name="Prozent" xfId="1" builtinId="5"/>
    <cellStyle name="Standard" xfId="0" builtinId="0"/>
    <cellStyle name="Standard 2" xfId="2" xr:uid="{00000000-0005-0000-0000-00000B000000}"/>
    <cellStyle name="Standard 2 2" xfId="6" xr:uid="{00000000-0005-0000-0000-00000C000000}"/>
    <cellStyle name="Standard 2 3" xfId="8" xr:uid="{00000000-0005-0000-0000-00000D000000}"/>
    <cellStyle name="Standard 2 3 2" xfId="22" xr:uid="{00000000-0005-0000-0000-00000E000000}"/>
    <cellStyle name="Standard 2 4" xfId="13" xr:uid="{00000000-0005-0000-0000-00000F000000}"/>
    <cellStyle name="Standard 2 5" xfId="27" xr:uid="{00000000-0005-0000-0000-000010000000}"/>
    <cellStyle name="Standard 3" xfId="7" xr:uid="{00000000-0005-0000-0000-000011000000}"/>
    <cellStyle name="Standard 4" xfId="10" xr:uid="{00000000-0005-0000-0000-000012000000}"/>
    <cellStyle name="Standard 5" xfId="17" xr:uid="{00000000-0005-0000-0000-000013000000}"/>
    <cellStyle name="Standard 6" xfId="18" xr:uid="{00000000-0005-0000-0000-000014000000}"/>
    <cellStyle name="Standard 7" xfId="20" xr:uid="{00000000-0005-0000-0000-000015000000}"/>
    <cellStyle name="Standard 8" xfId="25" xr:uid="{00000000-0005-0000-0000-000016000000}"/>
    <cellStyle name="Standard 9" xfId="26" xr:uid="{00000000-0005-0000-0000-000017000000}"/>
    <cellStyle name="Standard_1-2 Kapazität Brose" xfId="12" xr:uid="{00000000-0005-0000-0000-000018000000}"/>
    <cellStyle name="Standard_1-2 Kapazität Brose 1.0" xfId="11" xr:uid="{00000000-0005-0000-0000-000019000000}"/>
    <cellStyle name="Standard_1-2 Kapazität Brose 1.0 2" xfId="14" xr:uid="{00000000-0005-0000-0000-00001A000000}"/>
    <cellStyle name="Währung 2" xfId="16" xr:uid="{00000000-0005-0000-0000-00001B000000}"/>
  </cellStyles>
  <dxfs count="63">
    <dxf>
      <fill>
        <patternFill>
          <bgColor indexed="47"/>
        </patternFill>
      </fill>
    </dxf>
    <dxf>
      <fill>
        <patternFill>
          <bgColor rgb="FF00B050"/>
        </patternFill>
      </fill>
    </dxf>
    <dxf>
      <fill>
        <patternFill>
          <bgColor rgb="FF00B050"/>
        </patternFill>
      </fill>
    </dxf>
    <dxf>
      <fill>
        <patternFill>
          <bgColor rgb="FF00B050"/>
        </patternFill>
      </fill>
    </dxf>
    <dxf>
      <fill>
        <patternFill>
          <bgColor rgb="FF00B05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rgb="FFFF0000"/>
        </patternFill>
      </fill>
    </dxf>
    <dxf>
      <fill>
        <patternFill>
          <bgColor rgb="FFFFFF00"/>
        </patternFill>
      </fill>
    </dxf>
    <dxf>
      <fill>
        <patternFill>
          <bgColor rgb="FF00FF00"/>
        </patternFill>
      </fill>
    </dxf>
    <dxf>
      <fill>
        <patternFill>
          <bgColor rgb="FFFF0000"/>
        </patternFill>
      </fill>
    </dxf>
    <dxf>
      <fill>
        <patternFill>
          <bgColor rgb="FFFFFF00"/>
        </patternFill>
      </fill>
    </dxf>
    <dxf>
      <fill>
        <patternFill>
          <bgColor rgb="FFFF0000"/>
        </patternFill>
      </fill>
    </dxf>
    <dxf>
      <fill>
        <patternFill>
          <bgColor rgb="FFFF0000"/>
        </patternFill>
      </fill>
    </dxf>
    <dxf>
      <fill>
        <patternFill>
          <bgColor rgb="FFFF0000"/>
        </patternFill>
      </fill>
    </dxf>
    <dxf>
      <fill>
        <patternFill>
          <bgColor rgb="FF00FF00"/>
        </patternFill>
      </fill>
    </dxf>
    <dxf>
      <fill>
        <patternFill>
          <bgColor rgb="FFFFFF00"/>
        </patternFill>
      </fill>
    </dxf>
    <dxf>
      <fill>
        <patternFill>
          <bgColor rgb="FFFFFF00"/>
        </patternFill>
      </fill>
    </dxf>
    <dxf>
      <fill>
        <patternFill>
          <bgColor rgb="FF00B050"/>
        </patternFill>
      </fill>
    </dxf>
    <dxf>
      <fill>
        <patternFill>
          <bgColor rgb="FFFFFF00"/>
        </patternFill>
      </fill>
    </dxf>
    <dxf>
      <fill>
        <patternFill>
          <bgColor rgb="FF00B050"/>
        </patternFill>
      </fill>
    </dxf>
    <dxf>
      <fill>
        <patternFill>
          <bgColor rgb="FFFF0000"/>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rgb="FFFF0000"/>
        </patternFill>
      </fill>
    </dxf>
    <dxf>
      <fill>
        <patternFill>
          <bgColor rgb="FFFFFF00"/>
        </patternFill>
      </fill>
    </dxf>
    <dxf>
      <fill>
        <patternFill>
          <bgColor rgb="FF00B050"/>
        </patternFill>
      </fill>
    </dxf>
    <dxf>
      <fill>
        <patternFill>
          <bgColor theme="0"/>
        </patternFill>
      </fill>
    </dxf>
    <dxf>
      <fill>
        <patternFill>
          <bgColor rgb="FFFF0000"/>
        </patternFill>
      </fill>
    </dxf>
    <dxf>
      <fill>
        <patternFill patternType="none">
          <bgColor auto="1"/>
        </patternFill>
      </fill>
    </dxf>
    <dxf>
      <fill>
        <patternFill patternType="none">
          <bgColor auto="1"/>
        </patternFill>
      </fill>
    </dxf>
    <dxf>
      <fill>
        <patternFill patternType="none">
          <bgColor auto="1"/>
        </patternFill>
      </fill>
    </dxf>
    <dxf>
      <fill>
        <patternFill>
          <bgColor theme="0"/>
        </patternFill>
      </fill>
    </dxf>
    <dxf>
      <fill>
        <patternFill>
          <bgColor rgb="FF00FF00"/>
        </patternFill>
      </fill>
    </dxf>
    <dxf>
      <fill>
        <patternFill>
          <bgColor rgb="FFFFFF00"/>
        </patternFill>
      </fill>
    </dxf>
    <dxf>
      <fill>
        <patternFill>
          <bgColor rgb="FFFF0000"/>
        </patternFill>
      </fill>
    </dxf>
    <dxf>
      <fill>
        <patternFill patternType="none">
          <bgColor auto="1"/>
        </patternFill>
      </fill>
    </dxf>
    <dxf>
      <fill>
        <patternFill patternType="none">
          <bgColor auto="1"/>
        </patternFill>
      </fill>
    </dxf>
    <dxf>
      <font>
        <color rgb="FF9C0006"/>
      </font>
      <fill>
        <patternFill>
          <bgColor rgb="FFFFFF00"/>
        </patternFill>
      </fill>
    </dxf>
    <dxf>
      <font>
        <color rgb="FF9C0006"/>
      </font>
      <fill>
        <patternFill>
          <bgColor rgb="FFFF0000"/>
        </patternFill>
      </fill>
    </dxf>
    <dxf>
      <font>
        <color rgb="FF006100"/>
      </font>
      <fill>
        <patternFill>
          <bgColor rgb="FFC6EFCE"/>
        </patternFill>
      </fill>
    </dxf>
    <dxf>
      <fill>
        <patternFill>
          <bgColor indexed="47"/>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F92A8"/>
      <rgbColor rgb="009BB2C4"/>
      <rgbColor rgb="00BECCD9"/>
      <rgbColor rgb="00D5E3EC"/>
      <rgbColor rgb="00080808"/>
      <rgbColor rgb="00808080"/>
      <rgbColor rgb="00C0C0C0"/>
      <rgbColor rgb="00F8F8F8"/>
      <rgbColor rgb="006F92A8"/>
      <rgbColor rgb="009BB2C4"/>
      <rgbColor rgb="00BECCD9"/>
      <rgbColor rgb="00D5E3EC"/>
      <rgbColor rgb="00080808"/>
      <rgbColor rgb="00808080"/>
      <rgbColor rgb="00C0C0C0"/>
      <rgbColor rgb="00F8F8F8"/>
      <rgbColor rgb="0000CCFF"/>
      <rgbColor rgb="00CCFFFF"/>
      <rgbColor rgb="00CCFFCC"/>
      <rgbColor rgb="00FFFFC0"/>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FFCC"/>
      <color rgb="FF00FF00"/>
      <color rgb="FF66FF66"/>
      <color rgb="FFFF9900"/>
      <color rgb="FFD1CC00"/>
      <color rgb="FFFFCC00"/>
      <color rgb="FF0066CC"/>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theme" Target="theme/theme1.xml"/><Relationship Id="rId25" Type="http://schemas.openxmlformats.org/officeDocument/2006/relationships/customXml" Target="../customXml/item5.xml"/><Relationship Id="rId2" Type="http://schemas.openxmlformats.org/officeDocument/2006/relationships/worksheet" Target="worksheets/sheet2.xml"/><Relationship Id="rId16" Type="http://schemas.openxmlformats.org/officeDocument/2006/relationships/externalLink" Target="externalLinks/externalLink1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24" Type="http://schemas.openxmlformats.org/officeDocument/2006/relationships/customXml" Target="../customXml/item4.xml"/><Relationship Id="rId5" Type="http://schemas.openxmlformats.org/officeDocument/2006/relationships/externalLink" Target="externalLinks/externalLink1.xml"/><Relationship Id="rId15" Type="http://schemas.openxmlformats.org/officeDocument/2006/relationships/externalLink" Target="externalLinks/externalLink11.xml"/><Relationship Id="rId23" Type="http://schemas.openxmlformats.org/officeDocument/2006/relationships/customXml" Target="../customXml/item3.xml"/><Relationship Id="rId10" Type="http://schemas.openxmlformats.org/officeDocument/2006/relationships/externalLink" Target="externalLinks/externalLink6.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externalLink" Target="externalLinks/externalLink10.xml"/><Relationship Id="rId22" Type="http://schemas.openxmlformats.org/officeDocument/2006/relationships/customXml" Target="../customXml/item2.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Drop" dropStyle="combo" dx="16" fmlaLink="LANGUAGE!$B$2" fmlaRange="LANGUAGE!$D$4:$D$5" sel="1" val="0"/>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absolute">
        <xdr:from>
          <xdr:col>4</xdr:col>
          <xdr:colOff>706755</xdr:colOff>
          <xdr:row>5</xdr:row>
          <xdr:rowOff>59055</xdr:rowOff>
        </xdr:from>
        <xdr:to>
          <xdr:col>4</xdr:col>
          <xdr:colOff>1371600</xdr:colOff>
          <xdr:row>6</xdr:row>
          <xdr:rowOff>91440</xdr:rowOff>
        </xdr:to>
        <xdr:sp macro="" textlink="">
          <xdr:nvSpPr>
            <xdr:cNvPr id="25601" name="Button 1" hidden="1">
              <a:extLst>
                <a:ext uri="{63B3BB69-23CF-44E3-9099-C40C66FF867C}">
                  <a14:compatExt spid="_x0000_s25601"/>
                </a:ext>
                <a:ext uri="{FF2B5EF4-FFF2-40B4-BE49-F238E27FC236}">
                  <a16:creationId xmlns:a16="http://schemas.microsoft.com/office/drawing/2014/main" id="{00000000-0008-0000-0000-000001640000}"/>
                </a:ext>
              </a:extLst>
            </xdr:cNvPr>
            <xdr:cNvSpPr/>
          </xdr:nvSpPr>
          <xdr:spPr bwMode="auto">
            <a:xfrm>
              <a:off x="0" y="0"/>
              <a:ext cx="0" cy="0"/>
            </a:xfrm>
            <a:prstGeom prst="rect">
              <a:avLst/>
            </a:prstGeom>
            <a:noFill/>
            <a:ln w="9525">
              <a:miter lim="800000"/>
              <a:headEnd/>
              <a:tailEnd/>
            </a:ln>
          </xdr:spPr>
          <xdr:txBody>
            <a:bodyPr vertOverflow="clip" wrap="square" lIns="36576" tIns="32004" rIns="36576" bIns="32004" anchor="ctr" upright="1"/>
            <a:lstStyle/>
            <a:p>
              <a:pPr algn="ctr" rtl="0">
                <a:defRPr sz="1000"/>
              </a:pPr>
              <a:r>
                <a:rPr lang="de-DE" sz="1200" b="1" i="0" u="none" strike="noStrike" baseline="0">
                  <a:solidFill>
                    <a:srgbClr val="000000"/>
                  </a:solidFill>
                  <a:latin typeface="Arial"/>
                  <a:cs typeface="Arial"/>
                </a:rPr>
                <a:t>back</a:t>
              </a:r>
            </a:p>
          </xdr:txBody>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20</xdr:col>
          <xdr:colOff>76200</xdr:colOff>
          <xdr:row>0</xdr:row>
          <xdr:rowOff>106680</xdr:rowOff>
        </xdr:from>
        <xdr:to>
          <xdr:col>23</xdr:col>
          <xdr:colOff>190500</xdr:colOff>
          <xdr:row>1</xdr:row>
          <xdr:rowOff>152400</xdr:rowOff>
        </xdr:to>
        <xdr:sp macro="" textlink="">
          <xdr:nvSpPr>
            <xdr:cNvPr id="54278" name="Drop Down 6" hidden="1">
              <a:extLst>
                <a:ext uri="{63B3BB69-23CF-44E3-9099-C40C66FF867C}">
                  <a14:compatExt spid="_x0000_s54278"/>
                </a:ext>
                <a:ext uri="{FF2B5EF4-FFF2-40B4-BE49-F238E27FC236}">
                  <a16:creationId xmlns:a16="http://schemas.microsoft.com/office/drawing/2014/main" id="{00000000-0008-0000-0100-000006D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xdr:from>
      <xdr:col>18</xdr:col>
      <xdr:colOff>228600</xdr:colOff>
      <xdr:row>0</xdr:row>
      <xdr:rowOff>154050</xdr:rowOff>
    </xdr:from>
    <xdr:to>
      <xdr:col>19</xdr:col>
      <xdr:colOff>209550</xdr:colOff>
      <xdr:row>1</xdr:row>
      <xdr:rowOff>77850</xdr:rowOff>
    </xdr:to>
    <xdr:sp macro="" textlink="">
      <xdr:nvSpPr>
        <xdr:cNvPr id="5" name="AutoShape 288">
          <a:extLst>
            <a:ext uri="{FF2B5EF4-FFF2-40B4-BE49-F238E27FC236}">
              <a16:creationId xmlns:a16="http://schemas.microsoft.com/office/drawing/2014/main" id="{00000000-0008-0000-0100-000005000000}"/>
            </a:ext>
          </a:extLst>
        </xdr:cNvPr>
        <xdr:cNvSpPr>
          <a:spLocks noChangeArrowheads="1"/>
        </xdr:cNvSpPr>
      </xdr:nvSpPr>
      <xdr:spPr bwMode="auto">
        <a:xfrm>
          <a:off x="7943850" y="154050"/>
          <a:ext cx="409575" cy="142875"/>
        </a:xfrm>
        <a:prstGeom prst="rightArrow">
          <a:avLst>
            <a:gd name="adj1" fmla="val 50000"/>
            <a:gd name="adj2" fmla="val 71667"/>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GQ-3\Quality%20Readiness\Berichte%20-%20Audits%20-%20Potentialanalysen\_AuditFormulare\VA_000000_Audi-NeueRegelen-Stand28100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brose.net\global\GT\TP3\TQU3\02_QP_Kaufteile\08_Wissensspeicher\05_Vorlagen\AWE\template_AWE_deviation_request_202.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GQ-3\Quality%20Readiness\Berichte%20-%20Audits%20-%20Potentialanalysen\_AuditFormulare\VA_000000_ABC_Musterstadt(D)_17_10_0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brose.net\global\Users\helledi\AppData\Local\Microsoft\Windows\INetCache\Content.Outlook\LF58MMTW\Fragenkatalog%20BowdenTechnology-Audit_Process-Audit%20%20final.xlsm"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EX-106291"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brose.net\GV\Documents%20and%20Settings\qmschae\Local%20Settings\Temporary%20Internet%20Files\Aktionen%20Thun_T-Audit_Stand%2001%2007%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brose.net\users\COB\homeS\sundeki\UserDir\Desktop\2014-04-10%20%20%20Technology-Audit_Process-Audit%20%20Index%20%20102%20-%20&#220;berarbeitung%2002%20(2).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brose.net\global\Users\mclouke\AppData\Local\Microsoft\Windows\Temporary%20Internet%20Files\Content.Outlook\TL2DFL40\2015-04-08%20%20%20Technology-Audit_Process-Audit%20%20Index%20%20106%20Part%201%20of%202.xls" TargetMode="External"/></Relationships>
</file>

<file path=xl/externalLinks/_rels/externalLink9.xml.rels><?xml version="1.0" encoding="UTF-8" standalone="yes"?>
<Relationships xmlns="http://schemas.openxmlformats.org/package/2006/relationships"><Relationship Id="rId2" Type="http://schemas.openxmlformats.org/officeDocument/2006/relationships/externalLinkPath" Target="file:///C:\Brose\2023_11_24_VDA_6_3_2023_Prozessaudit_102.xlsm" TargetMode="External"/><Relationship Id="rId1" Type="http://schemas.openxmlformats.org/officeDocument/2006/relationships/externalLinkPath" Target="/Brose/2023_11_24_VDA_6_3_2023_Prozessaudit_102.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brose.net\global\Users\hoellse\AppData\Local\Microsoft\Windows\Temporary%20Internet%20Files\Content.Outlook\CISRTVYD\Technology-Audit_Process-Audit%20%20Index%20%20109.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brose.net\global\Dokumente%20und%20Einstellungen\Hagen\Lokale%20Einstellungen\Temporary%20Internet%20Files\Content.Outlook\MCUJJ7EH\Marx\VDA%2063%20Auditbericht%20Version%20R8_P1_intern.xls" TargetMode="External"/></Relationships>
</file>

<file path=xl/externalLinks/_rels/externalLink12.xml.rels><?xml version="1.0" encoding="UTF-8" standalone="yes"?>
<Relationships xmlns="http://schemas.openxmlformats.org/package/2006/relationships"><Relationship Id="rId3" Type="http://schemas.openxmlformats.org/officeDocument/2006/relationships/externalLinkPath" Target="https://brosecloud.sharepoint.com/sites/Teams-001189/Shared%20Documents/General/04_Prozesse_Supplier_Quality/02_Lieferantenfreigabe%20&amp;%20Auditplanung/2_Auditplanung/01_Templates/2023_06_27_VDA_6_3_2023_Technologieaudit_100.xlsm" TargetMode="External"/><Relationship Id="rId2" Type="http://schemas.microsoft.com/office/2019/04/relationships/externalLinkLongPath" Target="https://brosecloud.sharepoint.com/sites/Teams-001189/Shared%20Documents/General/04_Prozesse_Supplier_Quality/02_Lieferantenfreigabe%20&amp;%20Auditplanung/2_Auditplanung/01_Templates/2023_06_27_VDA_6_3_2023_Technologieaudit_100.xlsm?349573BB" TargetMode="External"/><Relationship Id="rId1" Type="http://schemas.openxmlformats.org/officeDocument/2006/relationships/externalLinkPath" Target="file:///\\349573BB\2023_06_27_VDA_6_3_2023_Technologieaudit_100.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oreinstellungen"/>
      <sheetName val="Eingabe"/>
      <sheetName val="Deckblatt"/>
      <sheetName val="Q-Fähigk"/>
      <sheetName val="Proz-Balken"/>
      <sheetName val="Auswertg 1"/>
      <sheetName val="Auswertg 2"/>
      <sheetName val="Auswertg 3"/>
      <sheetName val="Sofortmaßnahmen"/>
      <sheetName val="Streifenliste"/>
      <sheetName val="QTP dt."/>
      <sheetName val="ProduktA"/>
      <sheetName val="ProduktA (2)"/>
      <sheetName val="ProduktA (3)"/>
      <sheetName val="Erläuterung"/>
      <sheetName val="QTP engl."/>
      <sheetName val="Prozessschritte extern"/>
      <sheetName val="Prozessschritte intern"/>
      <sheetName val="PrdGrp-TEXTE"/>
      <sheetName val="Vorlage Vorabkopie"/>
      <sheetName val="Tabelle1"/>
    </sheetNames>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WE-Antrag"/>
      <sheetName val="Anlage"/>
      <sheetName val="Anleitung"/>
      <sheetName val="LANGUAGE"/>
      <sheetName val="Button"/>
    </sheetNames>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oreinstellungen"/>
      <sheetName val="Eingabe"/>
      <sheetName val="Deckblatt"/>
      <sheetName val="Q-Fähigk"/>
      <sheetName val="Proz-Balken"/>
      <sheetName val="Auswertg 1"/>
      <sheetName val="Auswertg 2"/>
      <sheetName val="Auswertg 3"/>
      <sheetName val="Sofortmaßnahmen"/>
      <sheetName val="Streifenliste"/>
      <sheetName val="QTP dt."/>
      <sheetName val="ProduktA"/>
      <sheetName val="ProduktA (2)"/>
      <sheetName val="ProduktA (3)"/>
      <sheetName val="Erläuterung"/>
      <sheetName val="QTP engl."/>
      <sheetName val="Prozessschritte extern"/>
      <sheetName val="Prozessschritte intern"/>
      <sheetName val="PrdGrp-TEXTE"/>
      <sheetName val="Vorlage Vorabkopie"/>
    </sheetNames>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rechnungstabelle"/>
      <sheetName val="Supplier-info"/>
      <sheetName val="Result P-Audit"/>
      <sheetName val="Result T-Audit"/>
      <sheetName val="Bewertungsmatrix"/>
      <sheetName val="Proz-BalkenMatrix"/>
      <sheetName val="BExRepositorySheet"/>
      <sheetName val="Riskanalysis"/>
      <sheetName val="VDA 6.3"/>
      <sheetName val="P8 Safety critical parts"/>
      <sheetName val="P9 Environment"/>
      <sheetName val="T1 Plastics"/>
      <sheetName val="T2 Die- Casting"/>
      <sheetName val="T3 Motor assembly"/>
      <sheetName val="T4 Armature assembly"/>
      <sheetName val="T5 wire harness"/>
      <sheetName val="T6 Elektrics Elektronics"/>
      <sheetName val="T7 Stamping"/>
      <sheetName val="T8 Welding"/>
      <sheetName val="Tabelle1"/>
      <sheetName val="T9 Assemblies"/>
      <sheetName val="T10 Fasteners"/>
      <sheetName val="T11 Bowdencables - alt original"/>
      <sheetName val="T11 Bowdencable - neu"/>
      <sheetName val="LANGUAGE"/>
      <sheetName val="T12 wire rope"/>
      <sheetName val="T13 Cold rolled mat."/>
      <sheetName val="T14 Tubes"/>
      <sheetName val="T15 E- coating"/>
      <sheetName val="T16 Powdercoating"/>
      <sheetName val="T17 PE_Powder"/>
      <sheetName val="T18 2K-Foam"/>
      <sheetName val="T19 Geared parts"/>
      <sheetName val="T20 Wire_Springs"/>
      <sheetName val="T22 Semiconductor"/>
      <sheetName val="T23 Rubber"/>
      <sheetName val="T24 Carpet"/>
      <sheetName val="T25 Alu-Extrusion"/>
      <sheetName val="T26 Turning"/>
      <sheetName val="T27 Sintered parts"/>
      <sheetName val="T28 Magnets"/>
      <sheetName val="T29 Copper wire"/>
      <sheetName val="T30 Washing"/>
      <sheetName val="T31 Molykote"/>
      <sheetName val="T32 Electroplating"/>
      <sheetName val="T33 Phosphating"/>
      <sheetName val="T34 Heat Treatement"/>
      <sheetName val="T35 Machining"/>
      <sheetName val="T36 Flock"/>
      <sheetName val="T37 Zinklamelle"/>
      <sheetName val="T38 e coat production"/>
      <sheetName val="T39 Gas Damper"/>
      <sheetName val="T40 Techn. Cleanliness"/>
      <sheetName val="T41 Switch and Relay"/>
      <sheetName val="T42 Wet coating"/>
      <sheetName val="Revision History"/>
    </sheetNames>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tion List"/>
      <sheetName val="Ref"/>
      <sheetName val="Action List (2)"/>
      <sheetName val="Attendance record"/>
      <sheetName val="Sheet1"/>
      <sheetName val="SQG1"/>
      <sheetName val="LANGUAGE"/>
      <sheetName val="Statusliste"/>
    </sheetNames>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ndling"/>
      <sheetName val="Supplier-info"/>
      <sheetName val="Result "/>
      <sheetName val="Risk Analysis"/>
      <sheetName val="1 Before audit"/>
      <sheetName val="2 Proc.-Audit VDA 6.3"/>
      <sheetName val="4 Logistics"/>
      <sheetName val="5 Purchasing"/>
      <sheetName val="6 Environment"/>
      <sheetName val="7c Stamping"/>
      <sheetName val="voreinstellungen"/>
      <sheetName val="eingabe"/>
    </sheetNames>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rechnungstabelle"/>
      <sheetName val="Supplier-info"/>
      <sheetName val="Result P-Audit"/>
      <sheetName val="Result T-Audit"/>
      <sheetName val="Bewertungsmatrix"/>
      <sheetName val="Proz-BalkenMatrix"/>
      <sheetName val="BExRepositorySheet"/>
      <sheetName val="Riskanalysis"/>
      <sheetName val="VDA 6.3"/>
      <sheetName val="P8 Safety critical parts"/>
      <sheetName val="P9 Environment"/>
      <sheetName val="T1 Plastics"/>
      <sheetName val="T2 Die- Casting"/>
      <sheetName val="T3 Motor assembly"/>
      <sheetName val="T4 Armature assembly"/>
      <sheetName val="T5 Cable assies"/>
      <sheetName val="T6 Elektrics Elektronics"/>
      <sheetName val="T8 Welding"/>
      <sheetName val="T9 Assemblies"/>
      <sheetName val="T10 Fasteners"/>
      <sheetName val="T11 Bowdencables"/>
      <sheetName val="T12 Cables"/>
      <sheetName val="T13 Cold rolled mat."/>
      <sheetName val="T14 Tubes"/>
      <sheetName val="T15 E- coating"/>
      <sheetName val="T16 Powdercoating"/>
      <sheetName val="T17 PE_Powder"/>
      <sheetName val="T18 2K-Foam"/>
      <sheetName val="T19 Geared parts"/>
      <sheetName val="T20 Wire"/>
      <sheetName val="T21 Springs"/>
      <sheetName val="T22 Semiconductor"/>
      <sheetName val="T23 Rubber"/>
      <sheetName val="T24 Carpet"/>
      <sheetName val="T25 Alu-Extrusion"/>
      <sheetName val="T26 Turning"/>
      <sheetName val="T27 Sintered parts"/>
      <sheetName val="T28 Magnets"/>
      <sheetName val="T29 Copper wire"/>
      <sheetName val="T30 Washing"/>
      <sheetName val="T31 Molykote"/>
      <sheetName val="T32 Electroplating"/>
      <sheetName val="T33 Phosphating"/>
      <sheetName val="T34 Heat Treatement"/>
      <sheetName val="T35 Machining"/>
      <sheetName val="T36 Flock"/>
      <sheetName val="T37 Zinklamelle"/>
      <sheetName val="T38 e coat production"/>
    </sheetNames>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rechnungstabelle"/>
      <sheetName val="Supplier-info"/>
      <sheetName val="Result P-Audit"/>
      <sheetName val="Result T-Audit"/>
      <sheetName val="Bewertungsmatrix"/>
      <sheetName val="Proz-BalkenMatrix"/>
      <sheetName val="BExRepositorySheet"/>
      <sheetName val="Riskanalysis"/>
      <sheetName val="VDA 6.3"/>
      <sheetName val="P8 Safety critical parts"/>
      <sheetName val="P9 Environment"/>
      <sheetName val="Revision History"/>
    </sheetNames>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Supplier-Info"/>
      <sheetName val="Result P-Audit"/>
      <sheetName val="Disclaimer"/>
      <sheetName val="First Sheet - Deckblatt"/>
      <sheetName val="Input Form - EingabeMaske"/>
      <sheetName val="Questions - Fragen"/>
      <sheetName val="Actionplan-Maßnahmenplan"/>
      <sheetName val="Language-Sprachen"/>
      <sheetName val="Evaluation-Bewertung"/>
      <sheetName val="PrGr1"/>
      <sheetName val="PrGr2"/>
      <sheetName val="PrGr3"/>
      <sheetName val="PrGr4"/>
      <sheetName val="Report-Bericht"/>
      <sheetName val="History"/>
      <sheetName val="P8 Safety critical parts"/>
      <sheetName val="P9 Environment"/>
      <sheetName val="Revision History"/>
      <sheetName val="Berechnungstabelle"/>
      <sheetName val="CSV"/>
    </sheetNames>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erechnungstabelle"/>
      <sheetName val="Supplier-info"/>
      <sheetName val="Result P-Audit"/>
      <sheetName val="Result T-Audit"/>
      <sheetName val="Bewertungsmatrix"/>
      <sheetName val="Proz-BalkenMatrix"/>
      <sheetName val="BExRepositorySheet"/>
      <sheetName val="Riskanalysis"/>
      <sheetName val="VDA 6.3"/>
      <sheetName val="P8 Safety critical parts"/>
      <sheetName val="P9 Environment"/>
      <sheetName val="T1 Plastics"/>
      <sheetName val="T2 Die- Casting"/>
      <sheetName val="T3 Motor assembly"/>
      <sheetName val="T4 Armature assembly"/>
      <sheetName val="T5 Cable assies"/>
      <sheetName val="T6 Elektrics Elektronics"/>
      <sheetName val="T7 Stamping"/>
      <sheetName val="T8 Welding"/>
      <sheetName val="T9 Assemblies"/>
      <sheetName val="T10 Fasteners"/>
      <sheetName val="T11 Bowdencables"/>
      <sheetName val="T12 Cables"/>
      <sheetName val="T13 Cold rolled mat."/>
      <sheetName val="T14 Tubes"/>
      <sheetName val="T15 E- coating"/>
      <sheetName val="T16 Powdercoating"/>
      <sheetName val="T17 PE_Powder"/>
      <sheetName val="T18 2K-Foam"/>
      <sheetName val="T19 Geared parts"/>
      <sheetName val="T20 Wire_Springs"/>
      <sheetName val="T22 Semiconductor"/>
      <sheetName val="T23 Rubber"/>
      <sheetName val="T24 Carpet"/>
      <sheetName val="T25 Alu-Extrusion"/>
      <sheetName val="T26 Turning"/>
      <sheetName val="T27 Sintered parts"/>
      <sheetName val="T28 Magnets"/>
      <sheetName val="T29 Copper wire"/>
      <sheetName val="T30 Washing"/>
      <sheetName val="T31 Molykote"/>
      <sheetName val="T32 Electroplating"/>
      <sheetName val="T33 Phosphating"/>
      <sheetName val="T34 Heat Treatement"/>
      <sheetName val="T35 Machining"/>
      <sheetName val="T36 Flock"/>
      <sheetName val="T37 Zinklamelle"/>
      <sheetName val="T38 e coat production"/>
      <sheetName val="T39 Gas Damper"/>
      <sheetName val="T40 Techn. Cleanliness"/>
      <sheetName val="T41 Switch and Relay"/>
      <sheetName val="T42 Wet coating"/>
      <sheetName val="T43 Leiterplatten"/>
      <sheetName val="Revision History"/>
    </sheetNames>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aftungsausschluß"/>
      <sheetName val="EingabeMaske"/>
      <sheetName val="Bewertungsmatrix"/>
      <sheetName val="Fragen"/>
      <sheetName val="Deckblatt Q-Fähigk "/>
      <sheetName val="Proz-BalkenMatrix"/>
      <sheetName val="Erlaeuterung"/>
      <sheetName val="QTP dt."/>
      <sheetName val="Massnahmenplan"/>
      <sheetName val="Sofortmaßnahmen"/>
      <sheetName val="Änderungshistorie"/>
    </sheetNames>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Supplier-Info"/>
      <sheetName val="Result P-Audit"/>
      <sheetName val="Result T-Audit"/>
      <sheetName val="Disclaimer"/>
      <sheetName val="First Sheet - Deckblatt"/>
      <sheetName val="Input Form - EingabeMaske"/>
      <sheetName val="Questions - Fragen"/>
      <sheetName val="Actionplan-Maßnahmenplan"/>
      <sheetName val="Language-Sprachen"/>
      <sheetName val="Evaluation-Bewertung"/>
      <sheetName val="PrGr1"/>
      <sheetName val="PrGr2"/>
      <sheetName val="PrGr3"/>
      <sheetName val="PrGr4"/>
      <sheetName val="Report-Bericht"/>
      <sheetName val="History"/>
      <sheetName val="Riskanalysis technologies"/>
      <sheetName val="P8 Safety critical parts"/>
      <sheetName val="P9 Environment"/>
      <sheetName val="T1 Plastics"/>
      <sheetName val="T2 Die- Casting"/>
      <sheetName val="T3 Motor assembly"/>
      <sheetName val="T4 Armature assembly"/>
      <sheetName val="T5 Wire harness"/>
      <sheetName val="T6 Electric Electronic"/>
      <sheetName val="T7 Stamping"/>
      <sheetName val="T8 Welding"/>
      <sheetName val="T9 Assemblies"/>
      <sheetName val="T10 Fasteners"/>
      <sheetName val="T11a Bowdencables"/>
      <sheetName val="T11b Latchbowden"/>
      <sheetName val="T12 Wire rope"/>
      <sheetName val="T13 Cold rolled mat."/>
      <sheetName val="T14 Tubes"/>
      <sheetName val="T15 E- coating"/>
      <sheetName val="T16 Powdercoating"/>
      <sheetName val="T17 PE_Powder"/>
      <sheetName val="T18 2K-Foam"/>
      <sheetName val="T19 Geared parts"/>
      <sheetName val="T20 Wire_Springs"/>
      <sheetName val="T22 Semiconductor"/>
      <sheetName val="T23 Rubber"/>
      <sheetName val="T24 Carpet"/>
      <sheetName val="T25 Alu-Extrusion"/>
      <sheetName val="T26_35 Machining"/>
      <sheetName val="T27 Sintered parts"/>
      <sheetName val="T28 Magnets"/>
      <sheetName val="T29 Copper wire"/>
      <sheetName val="T30 Washing"/>
      <sheetName val="T31 Molykote"/>
      <sheetName val="T32 Electroplating"/>
      <sheetName val="T33 Phosphating"/>
      <sheetName val="T34 Heat Treatement"/>
      <sheetName val="T36 Flock"/>
      <sheetName val="T37 Zinklamelle"/>
      <sheetName val="T38 e coat production"/>
      <sheetName val="T39 Gas Damper"/>
      <sheetName val="T40 Techn. Cleanliness"/>
      <sheetName val="T41 Switch and Relay"/>
      <sheetName val="T42 Wet coating"/>
      <sheetName val="T43 Circuit Boards"/>
      <sheetName val="T44 Chemical production"/>
      <sheetName val="T45 Service"/>
      <sheetName val="T46 Software Development"/>
      <sheetName val="T47 Powderbedfusion"/>
      <sheetName val="T48 Electroless Nickel"/>
      <sheetName val="T49 Zinc Diffusion"/>
      <sheetName val="Revision History"/>
      <sheetName val="Overview"/>
      <sheetName val="Berechnungstabelle"/>
      <sheetName val="CSV"/>
    </sheetNames>
  </externalBook>
</externalLink>
</file>

<file path=xl/theme/theme1.xml><?xml version="1.0" encoding="utf-8"?>
<a:theme xmlns:a="http://schemas.openxmlformats.org/drawingml/2006/main" name="Brose">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lank">
      <a:majorFont>
        <a:latin typeface="Univers"/>
        <a:ea typeface=""/>
        <a:cs typeface=""/>
      </a:majorFont>
      <a:minorFont>
        <a:latin typeface="Univers"/>
        <a:ea typeface=""/>
        <a:cs typeface=""/>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a:spPr>
      <a:bodyPr vert="horz" wrap="none" lIns="0" tIns="0" rIns="0" bIns="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1600" b="1" i="0" u="none" strike="noStrike" cap="none" normalizeH="0" baseline="0" smtClean="0">
            <a:ln>
              <a:noFill/>
            </a:ln>
            <a:solidFill>
              <a:schemeClr val="tx1"/>
            </a:solidFill>
            <a:effectLst/>
            <a:latin typeface="Univers" pitchFamily="34" charset="0"/>
          </a:defRPr>
        </a:defPPr>
      </a:lstStyle>
    </a:spDef>
    <a:lnDef>
      <a:spPr bwMode="auto">
        <a:xfrm>
          <a:off x="0" y="0"/>
          <a:ext cx="1" cy="1"/>
        </a:xfrm>
        <a:custGeom>
          <a:avLst/>
          <a:gdLst/>
          <a:ahLst/>
          <a:cxnLst/>
          <a:rect l="0" t="0" r="0" b="0"/>
          <a:pathLst/>
        </a:custGeom>
        <a:noFill/>
        <a:ln w="9525" cap="flat" cmpd="sng" algn="ctr">
          <a:solidFill>
            <a:schemeClr val="tx1"/>
          </a:solidFill>
          <a:prstDash val="solid"/>
          <a:round/>
          <a:headEnd type="none" w="med" len="med"/>
          <a:tailEnd type="triangle" w="med" len="med"/>
        </a:ln>
        <a:effectLst/>
        <a:extLst>
          <a:ext uri="{909E8E84-426E-40DD-AFC4-6F175D3DCCD1}">
            <a14:hiddenFill xmlns:a14="http://schemas.microsoft.com/office/drawing/2010/main">
              <a:solidFill>
                <a:schemeClr val="accent1"/>
              </a:solidFill>
            </a14:hiddenFill>
          </a:ext>
          <a:ext uri="{AF507438-7753-43E0-B8FC-AC1667EBCBE1}">
            <a14:hiddenEffects xmlns:a14="http://schemas.microsoft.com/office/drawing/2010/main">
              <a:effectLst>
                <a:outerShdw dist="35921" dir="2700000" algn="ctr" rotWithShape="0">
                  <a:schemeClr val="bg2"/>
                </a:outerShdw>
              </a:effectLst>
            </a14:hiddenEffects>
          </a:ext>
        </a:extLst>
      </a:spPr>
      <a:bodyPr vert="horz" wrap="none" lIns="0" tIns="0" rIns="0" bIns="0" numCol="1" anchor="t" anchorCtr="0" compatLnSpc="1">
        <a:prstTxWarp prst="textNoShape">
          <a:avLst/>
        </a:prstTxWarp>
      </a:bodyPr>
      <a:lstStyle>
        <a:defPPr marL="0" marR="0" indent="0" algn="l" defTabSz="914400" rtl="0" eaLnBrk="0" fontAlgn="base" latinLnBrk="0" hangingPunct="0">
          <a:lnSpc>
            <a:spcPct val="100000"/>
          </a:lnSpc>
          <a:spcBef>
            <a:spcPct val="0"/>
          </a:spcBef>
          <a:spcAft>
            <a:spcPct val="0"/>
          </a:spcAft>
          <a:buClrTx/>
          <a:buSzTx/>
          <a:buFontTx/>
          <a:buNone/>
          <a:tabLst/>
          <a:defRPr kumimoji="0" lang="en-US" sz="1600" b="1" i="0" u="none" strike="noStrike" cap="none" normalizeH="0" baseline="0" smtClean="0">
            <a:ln>
              <a:noFill/>
            </a:ln>
            <a:solidFill>
              <a:schemeClr val="tx1"/>
            </a:solidFill>
            <a:effectLst/>
            <a:latin typeface="Univers" pitchFamily="34" charset="0"/>
          </a:defRPr>
        </a:defPPr>
      </a:lstStyle>
    </a:lnDef>
  </a:objectDefaults>
  <a:extraClrSchemeLst>
    <a:extraClrScheme>
      <a:clrScheme name="blank 1">
        <a:dk1>
          <a:srgbClr val="000000"/>
        </a:dk1>
        <a:lt1>
          <a:srgbClr val="FFFFFF"/>
        </a:lt1>
        <a:dk2>
          <a:srgbClr val="000000"/>
        </a:dk2>
        <a:lt2>
          <a:srgbClr val="D9D6D1"/>
        </a:lt2>
        <a:accent1>
          <a:srgbClr val="ADADAD"/>
        </a:accent1>
        <a:accent2>
          <a:srgbClr val="C5CEDC"/>
        </a:accent2>
        <a:accent3>
          <a:srgbClr val="FFFFFF"/>
        </a:accent3>
        <a:accent4>
          <a:srgbClr val="000000"/>
        </a:accent4>
        <a:accent5>
          <a:srgbClr val="D3D3D3"/>
        </a:accent5>
        <a:accent6>
          <a:srgbClr val="B2BAC7"/>
        </a:accent6>
        <a:hlink>
          <a:srgbClr val="003E6A"/>
        </a:hlink>
        <a:folHlink>
          <a:srgbClr val="8096B2"/>
        </a:folHlink>
      </a:clrScheme>
      <a:clrMap bg1="lt1" tx1="dk1" bg2="lt2" tx2="dk2" accent1="accent1" accent2="accent2" accent3="accent3" accent4="accent4" accent5="accent5" accent6="accent6" hlink="hlink" folHlink="folHlink"/>
    </a:extraClrScheme>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1.xml"/><Relationship Id="rId4" Type="http://schemas.openxmlformats.org/officeDocument/2006/relationships/vmlDrawing" Target="../drawings/vmlDrawing2.v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vmlDrawing" Target="../drawings/vmlDrawing4.v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2">
    <tabColor theme="5" tint="0.59999389629810485"/>
    <outlinePr summaryBelow="0" summaryRight="0"/>
    <pageSetUpPr fitToPage="1"/>
  </sheetPr>
  <dimension ref="A1:X1274"/>
  <sheetViews>
    <sheetView showGridLines="0" zoomScale="115" zoomScaleNormal="115" workbookViewId="0">
      <pane xSplit="3" ySplit="13" topLeftCell="D1175" activePane="bottomRight" state="frozen"/>
      <selection pane="topRight" activeCell="J44" sqref="J44"/>
      <selection pane="bottomLeft" activeCell="J44" sqref="J44"/>
      <selection pane="bottomRight" activeCell="C1179" sqref="C1179"/>
    </sheetView>
  </sheetViews>
  <sheetFormatPr baseColWidth="10" defaultColWidth="10" defaultRowHeight="17.25" customHeight="1" x14ac:dyDescent="0.25"/>
  <cols>
    <col min="1" max="1" width="21" style="18" customWidth="1"/>
    <col min="2" max="2" width="4.90625" style="79" customWidth="1"/>
    <col min="3" max="3" width="48.08984375" style="78" customWidth="1"/>
    <col min="4" max="4" width="50.36328125" style="79" customWidth="1"/>
    <col min="5" max="7" width="50.36328125" style="13" customWidth="1"/>
    <col min="8" max="8" width="24.7265625" style="13" bestFit="1" customWidth="1"/>
    <col min="9" max="9" width="38" style="13" customWidth="1"/>
    <col min="10" max="10" width="12.36328125" style="13" bestFit="1" customWidth="1"/>
    <col min="11" max="16384" width="10" style="13"/>
  </cols>
  <sheetData>
    <row r="1" spans="1:24" s="2" customFormat="1" ht="17.25" customHeight="1" x14ac:dyDescent="0.25">
      <c r="A1" s="1"/>
      <c r="B1" s="54"/>
      <c r="C1" s="55"/>
      <c r="D1" s="56" t="s">
        <v>0</v>
      </c>
    </row>
    <row r="2" spans="1:24" s="2" customFormat="1" ht="17.25" customHeight="1" x14ac:dyDescent="0.25">
      <c r="A2" s="3"/>
      <c r="B2" s="96">
        <v>1</v>
      </c>
      <c r="C2" s="57" t="s">
        <v>1</v>
      </c>
      <c r="D2" s="58" t="s">
        <v>2</v>
      </c>
      <c r="F2" s="4"/>
    </row>
    <row r="3" spans="1:24" s="2" customFormat="1" ht="17.25" customHeight="1" x14ac:dyDescent="0.25">
      <c r="A3" s="1"/>
      <c r="B3" s="54"/>
      <c r="C3" s="55"/>
      <c r="D3" s="54"/>
      <c r="E3" s="5"/>
      <c r="F3" s="28" t="s">
        <v>3</v>
      </c>
      <c r="G3" s="29" t="s">
        <v>4</v>
      </c>
      <c r="H3" s="44" t="s">
        <v>5</v>
      </c>
      <c r="I3" s="29" t="s">
        <v>6</v>
      </c>
      <c r="J3" s="29" t="s">
        <v>7</v>
      </c>
      <c r="K3" s="2" t="s">
        <v>8</v>
      </c>
      <c r="X3" s="2" t="s">
        <v>9</v>
      </c>
    </row>
    <row r="4" spans="1:24" s="2" customFormat="1" ht="17.25" customHeight="1" x14ac:dyDescent="0.25">
      <c r="A4" s="1"/>
      <c r="B4" s="59"/>
      <c r="C4" s="60" t="s">
        <v>10</v>
      </c>
      <c r="D4" s="61" t="s">
        <v>11</v>
      </c>
      <c r="E4" s="5"/>
      <c r="F4" s="25" t="s">
        <v>12</v>
      </c>
      <c r="G4" s="47" t="str">
        <f>HLOOKUP(LANGUAGE!$B$2,LANGUAGE!$C$14:$G$1217,128)</f>
        <v>in Arbeit</v>
      </c>
      <c r="H4" s="43" t="str">
        <f>HLOOKUP(LANGUAGE!$B$2,LANGUAGE!$C$14:$G$1217,1008)</f>
        <v>Brose</v>
      </c>
      <c r="I4" s="27">
        <f>HLOOKUP(LANGUAGE!$B$2,LANGUAGE!$C$14:$G$1217,1033)</f>
        <v>0</v>
      </c>
      <c r="J4" s="27" t="s">
        <v>13</v>
      </c>
      <c r="K4" s="171"/>
    </row>
    <row r="5" spans="1:24" s="2" customFormat="1" ht="17.25" customHeight="1" x14ac:dyDescent="0.25">
      <c r="A5" s="1"/>
      <c r="B5" s="62"/>
      <c r="C5" s="63"/>
      <c r="D5" s="64" t="s">
        <v>14</v>
      </c>
      <c r="E5" s="6" t="s">
        <v>15</v>
      </c>
      <c r="F5" s="167" t="s">
        <v>16</v>
      </c>
      <c r="G5" s="25" t="str">
        <f>HLOOKUP(LANGUAGE!$B$2,LANGUAGE!$C$14:$G$1217,129)</f>
        <v>erledigt</v>
      </c>
      <c r="H5" s="43">
        <f>HLOOKUP(LANGUAGE!$B$2,LANGUAGE!$C$14:$G$1217,1002)</f>
        <v>0</v>
      </c>
      <c r="I5" s="27">
        <f>HLOOKUP(LANGUAGE!$B$2,LANGUAGE!$C$14:$G$1217,1034)</f>
        <v>0</v>
      </c>
      <c r="J5" s="27"/>
      <c r="K5" s="171"/>
    </row>
    <row r="6" spans="1:24" s="2" customFormat="1" ht="17.25" customHeight="1" x14ac:dyDescent="0.25">
      <c r="A6" s="1"/>
      <c r="B6" s="62"/>
      <c r="C6" s="65" t="s">
        <v>17</v>
      </c>
      <c r="D6" s="64" t="s">
        <v>18</v>
      </c>
      <c r="E6" s="5"/>
      <c r="F6" s="26" t="s">
        <v>19</v>
      </c>
      <c r="G6" s="30" t="str">
        <f>HLOOKUP(LANGUAGE!$B$2,LANGUAGE!$C$14:$G$1217,130)</f>
        <v>offen</v>
      </c>
      <c r="K6" s="171"/>
    </row>
    <row r="7" spans="1:24" s="2" customFormat="1" ht="17.25" customHeight="1" x14ac:dyDescent="0.25">
      <c r="A7" s="1"/>
      <c r="B7" s="62"/>
      <c r="C7" s="65"/>
      <c r="D7" s="64" t="s">
        <v>20</v>
      </c>
      <c r="E7" s="5"/>
    </row>
    <row r="8" spans="1:24" s="2" customFormat="1" ht="17.25" customHeight="1" x14ac:dyDescent="0.25">
      <c r="A8" s="1"/>
      <c r="B8" s="62"/>
      <c r="C8" s="65"/>
      <c r="D8" s="64"/>
      <c r="E8" s="5"/>
      <c r="F8" s="25" t="s">
        <v>12</v>
      </c>
      <c r="H8" s="2">
        <f>COUNTBLANK(SLW!Z35:Z86)</f>
        <v>51</v>
      </c>
    </row>
    <row r="9" spans="1:24" s="2" customFormat="1" ht="17.25" customHeight="1" x14ac:dyDescent="0.25">
      <c r="A9" s="1"/>
      <c r="B9" s="62"/>
      <c r="C9" s="55"/>
      <c r="D9" s="64"/>
      <c r="E9" s="5"/>
      <c r="F9" s="167" t="s">
        <v>16</v>
      </c>
    </row>
    <row r="10" spans="1:24" s="2" customFormat="1" ht="17.25" customHeight="1" x14ac:dyDescent="0.25">
      <c r="A10" s="1"/>
      <c r="B10" s="66">
        <v>1</v>
      </c>
      <c r="C10" s="57" t="s">
        <v>21</v>
      </c>
      <c r="D10" s="64"/>
      <c r="E10" s="5"/>
      <c r="F10" s="26" t="s">
        <v>19</v>
      </c>
    </row>
    <row r="11" spans="1:24" s="2" customFormat="1" ht="17.25" customHeight="1" x14ac:dyDescent="0.25">
      <c r="A11" s="1"/>
      <c r="B11" s="67"/>
      <c r="C11" s="68"/>
      <c r="D11" s="69"/>
      <c r="F11" s="1" t="s">
        <v>22</v>
      </c>
    </row>
    <row r="12" spans="1:24" s="2" customFormat="1" ht="17.25" customHeight="1" x14ac:dyDescent="0.25">
      <c r="A12" s="7"/>
      <c r="B12" s="70"/>
      <c r="C12" s="71"/>
      <c r="D12" s="70"/>
      <c r="E12" s="8"/>
      <c r="F12" s="8"/>
      <c r="G12" s="8"/>
    </row>
    <row r="13" spans="1:24" s="11" customFormat="1" ht="17.25" customHeight="1" x14ac:dyDescent="0.25">
      <c r="A13" s="9" t="s">
        <v>23</v>
      </c>
      <c r="B13" s="72">
        <v>0</v>
      </c>
      <c r="C13" s="72" t="s">
        <v>11</v>
      </c>
      <c r="D13" s="72" t="s">
        <v>14</v>
      </c>
      <c r="E13" s="10" t="s">
        <v>24</v>
      </c>
      <c r="F13" s="10" t="s">
        <v>25</v>
      </c>
      <c r="G13" s="10" t="s">
        <v>26</v>
      </c>
    </row>
    <row r="14" spans="1:24" s="12" customFormat="1" ht="17.25" customHeight="1" thickBot="1" x14ac:dyDescent="0.3">
      <c r="A14" s="21"/>
      <c r="B14" s="73">
        <f>ROW()-13</f>
        <v>1</v>
      </c>
      <c r="C14" s="22">
        <v>1</v>
      </c>
      <c r="D14" s="22">
        <v>2</v>
      </c>
      <c r="E14" s="23">
        <v>3</v>
      </c>
      <c r="F14" s="23">
        <v>4</v>
      </c>
      <c r="G14" s="23">
        <v>5</v>
      </c>
    </row>
    <row r="15" spans="1:24" s="12" customFormat="1" ht="17.25" customHeight="1" x14ac:dyDescent="0.25">
      <c r="A15" s="20" t="s">
        <v>27</v>
      </c>
      <c r="B15" s="85">
        <v>2</v>
      </c>
      <c r="C15" s="75" t="s">
        <v>28</v>
      </c>
      <c r="D15" s="75" t="s">
        <v>29</v>
      </c>
      <c r="E15" s="17"/>
      <c r="F15" s="31"/>
      <c r="G15" s="31"/>
    </row>
    <row r="16" spans="1:24" s="12" customFormat="1" ht="17.25" customHeight="1" x14ac:dyDescent="0.25">
      <c r="A16" s="20" t="s">
        <v>27</v>
      </c>
      <c r="B16" s="85">
        <v>3</v>
      </c>
      <c r="C16" s="120"/>
      <c r="D16" s="121"/>
      <c r="E16" s="17"/>
      <c r="F16" s="31"/>
      <c r="G16" s="31"/>
    </row>
    <row r="17" spans="1:7" s="12" customFormat="1" ht="17.25" customHeight="1" x14ac:dyDescent="0.25">
      <c r="A17" s="20" t="s">
        <v>27</v>
      </c>
      <c r="B17" s="85">
        <v>4</v>
      </c>
      <c r="C17" s="120"/>
      <c r="D17" s="121"/>
      <c r="E17" s="17"/>
      <c r="F17" s="31"/>
      <c r="G17" s="31"/>
    </row>
    <row r="18" spans="1:7" s="12" customFormat="1" ht="36" customHeight="1" x14ac:dyDescent="0.25">
      <c r="A18" s="20" t="s">
        <v>27</v>
      </c>
      <c r="B18" s="85">
        <v>5</v>
      </c>
      <c r="C18" s="120"/>
      <c r="D18" s="121"/>
      <c r="E18" s="17"/>
      <c r="F18" s="31"/>
      <c r="G18" s="31"/>
    </row>
    <row r="19" spans="1:7" s="12" customFormat="1" ht="17.25" customHeight="1" x14ac:dyDescent="0.25">
      <c r="A19" s="20" t="s">
        <v>27</v>
      </c>
      <c r="B19" s="85">
        <v>6</v>
      </c>
      <c r="C19" s="120"/>
      <c r="D19" s="121"/>
      <c r="E19" s="17"/>
      <c r="F19" s="31"/>
      <c r="G19" s="31"/>
    </row>
    <row r="20" spans="1:7" s="12" customFormat="1" ht="17.25" customHeight="1" x14ac:dyDescent="0.25">
      <c r="A20" s="20" t="s">
        <v>27</v>
      </c>
      <c r="B20" s="74">
        <v>7</v>
      </c>
      <c r="C20" s="120"/>
      <c r="D20" s="121"/>
      <c r="E20" s="17"/>
      <c r="F20" s="31"/>
      <c r="G20" s="31"/>
    </row>
    <row r="21" spans="1:7" s="12" customFormat="1" ht="17.25" customHeight="1" x14ac:dyDescent="0.25">
      <c r="A21" s="20" t="s">
        <v>27</v>
      </c>
      <c r="B21" s="74">
        <v>8</v>
      </c>
      <c r="C21" s="120"/>
      <c r="D21" s="121"/>
      <c r="E21" s="17"/>
      <c r="F21" s="31"/>
      <c r="G21" s="31"/>
    </row>
    <row r="22" spans="1:7" s="12" customFormat="1" ht="17.25" customHeight="1" x14ac:dyDescent="0.25">
      <c r="A22" s="20" t="s">
        <v>27</v>
      </c>
      <c r="B22" s="74">
        <v>9</v>
      </c>
      <c r="C22" s="120"/>
      <c r="D22" s="121"/>
      <c r="E22" s="17"/>
      <c r="F22" s="31"/>
      <c r="G22" s="31"/>
    </row>
    <row r="23" spans="1:7" s="12" customFormat="1" ht="17.25" customHeight="1" x14ac:dyDescent="0.25">
      <c r="A23" s="20" t="s">
        <v>27</v>
      </c>
      <c r="B23" s="74">
        <v>10</v>
      </c>
      <c r="C23" s="120"/>
      <c r="D23" s="121"/>
      <c r="E23" s="17"/>
      <c r="F23" s="31"/>
      <c r="G23" s="31"/>
    </row>
    <row r="24" spans="1:7" s="12" customFormat="1" ht="17.25" customHeight="1" x14ac:dyDescent="0.25">
      <c r="A24" s="20" t="s">
        <v>27</v>
      </c>
      <c r="B24" s="74">
        <v>11</v>
      </c>
      <c r="C24" s="120"/>
      <c r="D24" s="121"/>
      <c r="E24" s="17"/>
      <c r="F24" s="31"/>
      <c r="G24" s="31"/>
    </row>
    <row r="25" spans="1:7" s="12" customFormat="1" ht="17.25" customHeight="1" x14ac:dyDescent="0.25">
      <c r="A25" s="20" t="s">
        <v>27</v>
      </c>
      <c r="B25" s="85">
        <v>12</v>
      </c>
      <c r="C25" s="122" t="s">
        <v>30</v>
      </c>
      <c r="D25" s="122" t="s">
        <v>31</v>
      </c>
      <c r="E25" s="123"/>
      <c r="F25" s="31"/>
      <c r="G25" s="31"/>
    </row>
    <row r="26" spans="1:7" s="12" customFormat="1" ht="17.25" customHeight="1" x14ac:dyDescent="0.25">
      <c r="A26" s="20" t="s">
        <v>27</v>
      </c>
      <c r="B26" s="85">
        <v>13</v>
      </c>
      <c r="C26" s="82" t="s">
        <v>32</v>
      </c>
      <c r="D26" s="82" t="s">
        <v>33</v>
      </c>
      <c r="E26" s="123"/>
      <c r="F26" s="31"/>
      <c r="G26" s="31"/>
    </row>
    <row r="27" spans="1:7" s="12" customFormat="1" ht="17.25" customHeight="1" x14ac:dyDescent="0.25">
      <c r="A27" s="20" t="s">
        <v>27</v>
      </c>
      <c r="B27" s="85">
        <v>14</v>
      </c>
      <c r="C27" s="82" t="s">
        <v>34</v>
      </c>
      <c r="D27" s="82" t="s">
        <v>35</v>
      </c>
      <c r="E27" s="123"/>
      <c r="F27" s="31"/>
      <c r="G27" s="31"/>
    </row>
    <row r="28" spans="1:7" s="12" customFormat="1" ht="17.25" customHeight="1" x14ac:dyDescent="0.25">
      <c r="A28" s="20" t="s">
        <v>27</v>
      </c>
      <c r="B28" s="74">
        <v>15</v>
      </c>
      <c r="C28" s="124"/>
      <c r="D28" s="125"/>
      <c r="E28" s="123"/>
      <c r="F28" s="31"/>
      <c r="G28" s="31"/>
    </row>
    <row r="29" spans="1:7" s="12" customFormat="1" ht="17.25" customHeight="1" x14ac:dyDescent="0.25">
      <c r="A29" s="20" t="s">
        <v>27</v>
      </c>
      <c r="B29" s="74">
        <v>16</v>
      </c>
      <c r="C29" s="124"/>
      <c r="D29" s="125"/>
      <c r="E29" s="123"/>
      <c r="F29" s="31"/>
      <c r="G29" s="31"/>
    </row>
    <row r="30" spans="1:7" s="12" customFormat="1" ht="17.25" customHeight="1" x14ac:dyDescent="0.25">
      <c r="A30" s="20" t="s">
        <v>27</v>
      </c>
      <c r="B30" s="74">
        <v>17</v>
      </c>
      <c r="C30" s="124"/>
      <c r="D30" s="125"/>
      <c r="E30" s="123"/>
      <c r="F30" s="31"/>
      <c r="G30" s="31"/>
    </row>
    <row r="31" spans="1:7" s="12" customFormat="1" ht="17.25" customHeight="1" x14ac:dyDescent="0.25">
      <c r="A31" s="20" t="s">
        <v>27</v>
      </c>
      <c r="B31" s="74">
        <v>18</v>
      </c>
      <c r="C31" s="124"/>
      <c r="D31" s="125"/>
      <c r="E31" s="123"/>
      <c r="F31" s="31"/>
      <c r="G31" s="31"/>
    </row>
    <row r="32" spans="1:7" s="12" customFormat="1" ht="17.25" customHeight="1" x14ac:dyDescent="0.25">
      <c r="A32" s="20" t="s">
        <v>27</v>
      </c>
      <c r="B32" s="74">
        <v>19</v>
      </c>
      <c r="C32" s="124"/>
      <c r="D32" s="125"/>
      <c r="E32" s="123"/>
      <c r="F32" s="31"/>
      <c r="G32" s="31"/>
    </row>
    <row r="33" spans="1:7" s="12" customFormat="1" ht="17.25" customHeight="1" x14ac:dyDescent="0.25">
      <c r="A33" s="20" t="s">
        <v>27</v>
      </c>
      <c r="B33" s="74">
        <v>20</v>
      </c>
      <c r="C33" s="120"/>
      <c r="D33" s="121"/>
      <c r="E33" s="123"/>
      <c r="F33" s="31"/>
      <c r="G33" s="31"/>
    </row>
    <row r="34" spans="1:7" s="12" customFormat="1" ht="17.25" customHeight="1" x14ac:dyDescent="0.25">
      <c r="A34" s="20" t="s">
        <v>27</v>
      </c>
      <c r="B34" s="85">
        <v>21</v>
      </c>
      <c r="C34" s="82" t="s">
        <v>36</v>
      </c>
      <c r="D34" s="82" t="s">
        <v>37</v>
      </c>
      <c r="E34" s="123"/>
      <c r="F34" s="31"/>
      <c r="G34" s="31"/>
    </row>
    <row r="35" spans="1:7" s="12" customFormat="1" ht="17.25" customHeight="1" x14ac:dyDescent="0.25">
      <c r="A35" s="20" t="s">
        <v>27</v>
      </c>
      <c r="B35" s="74">
        <v>22</v>
      </c>
      <c r="C35" s="82"/>
      <c r="D35" s="82"/>
      <c r="E35" s="123"/>
      <c r="F35" s="31"/>
      <c r="G35" s="31"/>
    </row>
    <row r="36" spans="1:7" s="12" customFormat="1" ht="17.25" customHeight="1" x14ac:dyDescent="0.25">
      <c r="A36" s="20" t="s">
        <v>27</v>
      </c>
      <c r="B36" s="74">
        <v>23</v>
      </c>
      <c r="C36" s="82"/>
      <c r="D36" s="82"/>
      <c r="E36" s="123"/>
      <c r="F36" s="31"/>
      <c r="G36" s="31"/>
    </row>
    <row r="37" spans="1:7" s="12" customFormat="1" ht="17.25" customHeight="1" x14ac:dyDescent="0.25">
      <c r="A37" s="20" t="s">
        <v>27</v>
      </c>
      <c r="B37" s="74">
        <v>24</v>
      </c>
      <c r="C37" s="82"/>
      <c r="D37" s="82"/>
      <c r="E37" s="123"/>
      <c r="F37" s="31"/>
      <c r="G37" s="31"/>
    </row>
    <row r="38" spans="1:7" s="12" customFormat="1" ht="17.25" customHeight="1" x14ac:dyDescent="0.25">
      <c r="A38" s="20" t="s">
        <v>27</v>
      </c>
      <c r="B38" s="74">
        <v>25</v>
      </c>
      <c r="C38" s="82"/>
      <c r="D38" s="82"/>
      <c r="E38" s="123"/>
      <c r="F38" s="31"/>
      <c r="G38" s="31"/>
    </row>
    <row r="39" spans="1:7" s="12" customFormat="1" ht="17.25" customHeight="1" x14ac:dyDescent="0.25">
      <c r="A39" s="20" t="s">
        <v>27</v>
      </c>
      <c r="B39" s="74">
        <v>26</v>
      </c>
      <c r="C39" s="82"/>
      <c r="D39" s="82"/>
      <c r="E39" s="123"/>
      <c r="F39" s="31"/>
      <c r="G39" s="31"/>
    </row>
    <row r="40" spans="1:7" s="12" customFormat="1" ht="17.25" customHeight="1" x14ac:dyDescent="0.25">
      <c r="A40" s="20" t="s">
        <v>27</v>
      </c>
      <c r="B40" s="85">
        <v>27</v>
      </c>
      <c r="C40" s="122" t="s">
        <v>38</v>
      </c>
      <c r="D40" s="122" t="s">
        <v>39</v>
      </c>
      <c r="E40" s="123"/>
      <c r="F40" s="31"/>
      <c r="G40" s="31"/>
    </row>
    <row r="41" spans="1:7" s="12" customFormat="1" ht="17.25" customHeight="1" x14ac:dyDescent="0.25">
      <c r="A41" s="20" t="s">
        <v>27</v>
      </c>
      <c r="B41" s="85">
        <v>28</v>
      </c>
      <c r="C41" s="82" t="s">
        <v>40</v>
      </c>
      <c r="D41" s="82" t="s">
        <v>41</v>
      </c>
      <c r="E41" s="123"/>
      <c r="F41" s="31"/>
      <c r="G41" s="31"/>
    </row>
    <row r="42" spans="1:7" s="12" customFormat="1" ht="17.25" customHeight="1" x14ac:dyDescent="0.25">
      <c r="A42" s="20" t="s">
        <v>27</v>
      </c>
      <c r="B42" s="85">
        <v>29</v>
      </c>
      <c r="C42" s="76" t="s">
        <v>42</v>
      </c>
      <c r="D42" s="76" t="s">
        <v>43</v>
      </c>
      <c r="E42" s="123"/>
      <c r="F42" s="31"/>
      <c r="G42" s="31"/>
    </row>
    <row r="43" spans="1:7" s="12" customFormat="1" ht="17.25" customHeight="1" x14ac:dyDescent="0.25">
      <c r="A43" s="20" t="s">
        <v>27</v>
      </c>
      <c r="B43" s="74">
        <v>30</v>
      </c>
      <c r="C43" s="126"/>
      <c r="D43" s="127"/>
      <c r="E43" s="123"/>
      <c r="F43" s="31"/>
      <c r="G43" s="31"/>
    </row>
    <row r="44" spans="1:7" s="12" customFormat="1" ht="17.25" customHeight="1" x14ac:dyDescent="0.25">
      <c r="A44" s="20" t="s">
        <v>27</v>
      </c>
      <c r="B44" s="74">
        <v>31</v>
      </c>
      <c r="C44" s="126"/>
      <c r="D44" s="127"/>
      <c r="E44" s="123"/>
      <c r="F44" s="31"/>
      <c r="G44" s="31"/>
    </row>
    <row r="45" spans="1:7" s="12" customFormat="1" ht="17.25" customHeight="1" x14ac:dyDescent="0.25">
      <c r="A45" s="20" t="s">
        <v>27</v>
      </c>
      <c r="B45" s="74">
        <v>32</v>
      </c>
      <c r="C45" s="126"/>
      <c r="D45" s="127"/>
      <c r="E45" s="123"/>
      <c r="F45" s="31"/>
      <c r="G45" s="31"/>
    </row>
    <row r="46" spans="1:7" s="12" customFormat="1" ht="17.25" customHeight="1" x14ac:dyDescent="0.25">
      <c r="A46" s="20" t="s">
        <v>27</v>
      </c>
      <c r="B46" s="74">
        <v>33</v>
      </c>
      <c r="C46" s="126"/>
      <c r="D46" s="127"/>
      <c r="E46" s="123"/>
      <c r="F46" s="31"/>
      <c r="G46" s="31"/>
    </row>
    <row r="47" spans="1:7" s="12" customFormat="1" ht="17.25" customHeight="1" x14ac:dyDescent="0.25">
      <c r="A47" s="20" t="s">
        <v>27</v>
      </c>
      <c r="B47" s="74">
        <v>34</v>
      </c>
      <c r="C47" s="126"/>
      <c r="D47" s="127"/>
      <c r="E47" s="123"/>
      <c r="F47" s="31"/>
      <c r="G47" s="31"/>
    </row>
    <row r="48" spans="1:7" s="12" customFormat="1" ht="17.25" customHeight="1" x14ac:dyDescent="0.25">
      <c r="A48" s="20" t="s">
        <v>27</v>
      </c>
      <c r="B48" s="74">
        <v>35</v>
      </c>
      <c r="C48" s="126"/>
      <c r="D48" s="127"/>
      <c r="E48" s="123"/>
      <c r="F48" s="31"/>
      <c r="G48" s="31"/>
    </row>
    <row r="49" spans="1:7" s="12" customFormat="1" ht="17.25" customHeight="1" x14ac:dyDescent="0.25">
      <c r="A49" s="20" t="s">
        <v>27</v>
      </c>
      <c r="B49" s="74">
        <v>36</v>
      </c>
      <c r="C49" s="126"/>
      <c r="D49" s="127"/>
      <c r="E49" s="123"/>
      <c r="F49" s="31"/>
      <c r="G49" s="31"/>
    </row>
    <row r="50" spans="1:7" s="12" customFormat="1" ht="17.25" customHeight="1" x14ac:dyDescent="0.25">
      <c r="A50" s="20" t="s">
        <v>27</v>
      </c>
      <c r="B50" s="74">
        <v>37</v>
      </c>
      <c r="C50" s="126"/>
      <c r="D50" s="127"/>
      <c r="E50" s="123"/>
      <c r="F50" s="31"/>
      <c r="G50" s="31"/>
    </row>
    <row r="51" spans="1:7" s="12" customFormat="1" ht="17.25" customHeight="1" x14ac:dyDescent="0.25">
      <c r="A51" s="20" t="s">
        <v>27</v>
      </c>
      <c r="B51" s="74">
        <v>38</v>
      </c>
      <c r="C51" s="126"/>
      <c r="D51" s="127"/>
      <c r="E51" s="123"/>
      <c r="F51" s="31"/>
      <c r="G51" s="31"/>
    </row>
    <row r="52" spans="1:7" s="12" customFormat="1" ht="17.25" customHeight="1" x14ac:dyDescent="0.25">
      <c r="A52" s="20" t="s">
        <v>27</v>
      </c>
      <c r="B52" s="74">
        <v>39</v>
      </c>
      <c r="C52" s="82"/>
      <c r="D52" s="82"/>
      <c r="E52" s="123"/>
      <c r="F52" s="31"/>
      <c r="G52" s="31"/>
    </row>
    <row r="53" spans="1:7" s="12" customFormat="1" ht="17.25" customHeight="1" x14ac:dyDescent="0.25">
      <c r="A53" s="20" t="s">
        <v>27</v>
      </c>
      <c r="B53" s="85">
        <v>40</v>
      </c>
      <c r="C53" s="122" t="s">
        <v>44</v>
      </c>
      <c r="D53" s="122" t="s">
        <v>45</v>
      </c>
      <c r="E53" s="123"/>
      <c r="F53" s="31"/>
      <c r="G53" s="31"/>
    </row>
    <row r="54" spans="1:7" s="12" customFormat="1" ht="17.25" customHeight="1" x14ac:dyDescent="0.25">
      <c r="A54" s="20" t="s">
        <v>27</v>
      </c>
      <c r="B54" s="85">
        <v>41</v>
      </c>
      <c r="C54" s="82" t="s">
        <v>46</v>
      </c>
      <c r="D54" s="82" t="s">
        <v>47</v>
      </c>
      <c r="E54" s="123"/>
      <c r="F54" s="31"/>
      <c r="G54" s="31"/>
    </row>
    <row r="55" spans="1:7" s="12" customFormat="1" ht="17.25" customHeight="1" x14ac:dyDescent="0.25">
      <c r="A55" s="20" t="s">
        <v>27</v>
      </c>
      <c r="B55" s="85">
        <v>42</v>
      </c>
      <c r="C55" s="82" t="s">
        <v>48</v>
      </c>
      <c r="D55" s="82" t="s">
        <v>48</v>
      </c>
      <c r="E55" s="123"/>
      <c r="F55" s="31"/>
      <c r="G55" s="31"/>
    </row>
    <row r="56" spans="1:7" s="12" customFormat="1" ht="17.25" customHeight="1" x14ac:dyDescent="0.25">
      <c r="A56" s="20" t="s">
        <v>27</v>
      </c>
      <c r="B56" s="85">
        <v>43</v>
      </c>
      <c r="C56" s="82" t="s">
        <v>49</v>
      </c>
      <c r="D56" s="82" t="s">
        <v>50</v>
      </c>
      <c r="E56" s="123"/>
      <c r="F56" s="31"/>
      <c r="G56" s="31"/>
    </row>
    <row r="57" spans="1:7" s="12" customFormat="1" ht="17.25" customHeight="1" x14ac:dyDescent="0.25">
      <c r="A57" s="20" t="s">
        <v>27</v>
      </c>
      <c r="B57" s="74">
        <v>44</v>
      </c>
      <c r="C57" s="82"/>
      <c r="D57" s="82"/>
      <c r="E57" s="123"/>
      <c r="F57" s="31"/>
      <c r="G57" s="31"/>
    </row>
    <row r="58" spans="1:7" s="12" customFormat="1" ht="17.25" customHeight="1" x14ac:dyDescent="0.25">
      <c r="A58" s="20" t="s">
        <v>27</v>
      </c>
      <c r="B58" s="74">
        <v>45</v>
      </c>
      <c r="C58" s="120"/>
      <c r="D58" s="121"/>
      <c r="E58" s="123"/>
      <c r="F58" s="31"/>
      <c r="G58" s="31"/>
    </row>
    <row r="59" spans="1:7" s="12" customFormat="1" ht="17.25" customHeight="1" x14ac:dyDescent="0.25">
      <c r="A59" s="20" t="s">
        <v>27</v>
      </c>
      <c r="B59" s="74">
        <v>46</v>
      </c>
      <c r="C59" s="120"/>
      <c r="D59" s="121"/>
      <c r="E59" s="123"/>
      <c r="F59" s="31"/>
      <c r="G59" s="31"/>
    </row>
    <row r="60" spans="1:7" s="12" customFormat="1" ht="17.25" customHeight="1" x14ac:dyDescent="0.25">
      <c r="A60" s="20" t="s">
        <v>27</v>
      </c>
      <c r="B60" s="74">
        <v>47</v>
      </c>
      <c r="C60" s="120"/>
      <c r="D60" s="121"/>
      <c r="E60" s="123"/>
      <c r="F60" s="31"/>
      <c r="G60" s="31"/>
    </row>
    <row r="61" spans="1:7" s="12" customFormat="1" ht="17.25" customHeight="1" x14ac:dyDescent="0.25">
      <c r="A61" s="20" t="s">
        <v>27</v>
      </c>
      <c r="B61" s="74">
        <v>48</v>
      </c>
      <c r="C61" s="120"/>
      <c r="D61" s="121"/>
      <c r="E61" s="123"/>
      <c r="F61" s="31"/>
      <c r="G61" s="31"/>
    </row>
    <row r="62" spans="1:7" s="12" customFormat="1" ht="17.25" customHeight="1" x14ac:dyDescent="0.25">
      <c r="A62" s="20" t="s">
        <v>27</v>
      </c>
      <c r="B62" s="74">
        <v>49</v>
      </c>
      <c r="C62" s="120"/>
      <c r="D62" s="121"/>
      <c r="E62" s="123"/>
      <c r="F62" s="31"/>
      <c r="G62" s="31"/>
    </row>
    <row r="63" spans="1:7" s="12" customFormat="1" ht="17.25" customHeight="1" x14ac:dyDescent="0.25">
      <c r="A63" s="20" t="s">
        <v>27</v>
      </c>
      <c r="B63" s="74">
        <v>50</v>
      </c>
      <c r="C63" s="120"/>
      <c r="D63" s="121"/>
      <c r="E63" s="123"/>
      <c r="F63" s="31"/>
      <c r="G63" s="31"/>
    </row>
    <row r="64" spans="1:7" s="12" customFormat="1" ht="17.25" customHeight="1" x14ac:dyDescent="0.25">
      <c r="A64" s="20" t="s">
        <v>27</v>
      </c>
      <c r="B64" s="74">
        <v>51</v>
      </c>
      <c r="C64" s="120"/>
      <c r="D64" s="121"/>
      <c r="E64" s="123"/>
      <c r="F64" s="31"/>
      <c r="G64" s="31"/>
    </row>
    <row r="65" spans="1:7" s="12" customFormat="1" ht="17.25" customHeight="1" x14ac:dyDescent="0.25">
      <c r="A65" s="20" t="s">
        <v>27</v>
      </c>
      <c r="B65" s="74">
        <v>52</v>
      </c>
      <c r="C65" s="120"/>
      <c r="D65" s="121"/>
      <c r="E65" s="123"/>
      <c r="F65" s="31"/>
      <c r="G65" s="31"/>
    </row>
    <row r="66" spans="1:7" s="12" customFormat="1" ht="17.25" customHeight="1" x14ac:dyDescent="0.25">
      <c r="A66" s="20" t="s">
        <v>27</v>
      </c>
      <c r="B66" s="74">
        <v>53</v>
      </c>
      <c r="C66" s="120"/>
      <c r="D66" s="121"/>
      <c r="E66" s="123"/>
      <c r="F66" s="31"/>
      <c r="G66" s="31"/>
    </row>
    <row r="67" spans="1:7" s="12" customFormat="1" ht="17.25" customHeight="1" x14ac:dyDescent="0.25">
      <c r="A67" s="20" t="s">
        <v>27</v>
      </c>
      <c r="B67" s="85">
        <v>54</v>
      </c>
      <c r="C67" s="128"/>
      <c r="D67" s="129"/>
      <c r="E67" s="123"/>
      <c r="F67" s="31"/>
      <c r="G67" s="31"/>
    </row>
    <row r="68" spans="1:7" s="12" customFormat="1" ht="17.25" customHeight="1" x14ac:dyDescent="0.25">
      <c r="A68" s="20" t="s">
        <v>27</v>
      </c>
      <c r="B68" s="85">
        <v>55</v>
      </c>
      <c r="C68" s="126"/>
      <c r="D68" s="127"/>
      <c r="E68" s="123"/>
      <c r="F68" s="31"/>
      <c r="G68" s="31"/>
    </row>
    <row r="69" spans="1:7" s="12" customFormat="1" ht="17.25" customHeight="1" x14ac:dyDescent="0.25">
      <c r="A69" s="20" t="s">
        <v>27</v>
      </c>
      <c r="B69" s="85">
        <v>56</v>
      </c>
      <c r="C69" s="126"/>
      <c r="D69" s="127"/>
      <c r="E69" s="123"/>
      <c r="F69" s="31"/>
      <c r="G69" s="31"/>
    </row>
    <row r="70" spans="1:7" s="12" customFormat="1" ht="17.25" customHeight="1" x14ac:dyDescent="0.25">
      <c r="A70" s="20" t="s">
        <v>27</v>
      </c>
      <c r="B70" s="85">
        <v>57</v>
      </c>
      <c r="C70" s="126"/>
      <c r="D70" s="127"/>
      <c r="E70" s="123"/>
      <c r="F70" s="31"/>
      <c r="G70" s="31"/>
    </row>
    <row r="71" spans="1:7" s="12" customFormat="1" ht="17.25" customHeight="1" x14ac:dyDescent="0.25">
      <c r="A71" s="20" t="s">
        <v>27</v>
      </c>
      <c r="B71" s="85">
        <v>58</v>
      </c>
      <c r="C71" s="126"/>
      <c r="D71" s="127"/>
      <c r="E71" s="123"/>
      <c r="F71" s="31"/>
      <c r="G71" s="31"/>
    </row>
    <row r="72" spans="1:7" s="12" customFormat="1" ht="17.25" customHeight="1" x14ac:dyDescent="0.25">
      <c r="A72" s="20" t="s">
        <v>27</v>
      </c>
      <c r="B72" s="85">
        <v>59</v>
      </c>
      <c r="C72" s="126"/>
      <c r="D72" s="127"/>
      <c r="E72" s="123"/>
      <c r="F72" s="31"/>
      <c r="G72" s="31"/>
    </row>
    <row r="73" spans="1:7" s="12" customFormat="1" ht="17.25" customHeight="1" x14ac:dyDescent="0.25">
      <c r="A73" s="20" t="s">
        <v>27</v>
      </c>
      <c r="B73" s="85">
        <v>60</v>
      </c>
      <c r="C73" s="126"/>
      <c r="D73" s="127"/>
      <c r="E73" s="123"/>
      <c r="F73" s="31"/>
      <c r="G73" s="31"/>
    </row>
    <row r="74" spans="1:7" s="12" customFormat="1" ht="17.25" customHeight="1" x14ac:dyDescent="0.25">
      <c r="A74" s="20" t="s">
        <v>27</v>
      </c>
      <c r="B74" s="85">
        <v>61</v>
      </c>
      <c r="C74" s="130"/>
      <c r="D74" s="130"/>
      <c r="E74" s="123"/>
      <c r="F74" s="31"/>
      <c r="G74" s="31"/>
    </row>
    <row r="75" spans="1:7" s="12" customFormat="1" ht="17.25" customHeight="1" x14ac:dyDescent="0.25">
      <c r="A75" s="20" t="s">
        <v>27</v>
      </c>
      <c r="B75" s="85">
        <v>62</v>
      </c>
      <c r="C75" s="131"/>
      <c r="D75" s="132"/>
      <c r="E75" s="123"/>
      <c r="F75" s="31"/>
      <c r="G75" s="31"/>
    </row>
    <row r="76" spans="1:7" s="12" customFormat="1" ht="17.25" customHeight="1" x14ac:dyDescent="0.25">
      <c r="A76" s="20" t="s">
        <v>27</v>
      </c>
      <c r="B76" s="74">
        <v>63</v>
      </c>
      <c r="C76" s="82"/>
      <c r="D76" s="82"/>
      <c r="E76" s="123"/>
      <c r="F76" s="31"/>
      <c r="G76" s="31"/>
    </row>
    <row r="77" spans="1:7" s="12" customFormat="1" ht="17.25" customHeight="1" x14ac:dyDescent="0.25">
      <c r="A77" s="20" t="s">
        <v>27</v>
      </c>
      <c r="B77" s="74">
        <v>64</v>
      </c>
      <c r="C77" s="82"/>
      <c r="D77" s="82"/>
      <c r="E77" s="123"/>
      <c r="F77" s="31"/>
      <c r="G77" s="31"/>
    </row>
    <row r="78" spans="1:7" s="12" customFormat="1" ht="17.25" customHeight="1" x14ac:dyDescent="0.25">
      <c r="A78" s="20" t="s">
        <v>27</v>
      </c>
      <c r="B78" s="74">
        <v>65</v>
      </c>
      <c r="C78" s="82"/>
      <c r="D78" s="82"/>
      <c r="E78" s="123"/>
      <c r="F78" s="31"/>
      <c r="G78" s="31"/>
    </row>
    <row r="79" spans="1:7" s="12" customFormat="1" ht="17.25" customHeight="1" x14ac:dyDescent="0.25">
      <c r="A79" s="20" t="s">
        <v>27</v>
      </c>
      <c r="B79" s="74">
        <v>66</v>
      </c>
      <c r="C79" s="82"/>
      <c r="D79" s="82"/>
      <c r="E79" s="123"/>
      <c r="F79" s="31"/>
      <c r="G79" s="31"/>
    </row>
    <row r="80" spans="1:7" s="12" customFormat="1" ht="17.25" customHeight="1" x14ac:dyDescent="0.25">
      <c r="A80" s="20" t="s">
        <v>27</v>
      </c>
      <c r="B80" s="85">
        <v>67</v>
      </c>
      <c r="C80" s="82" t="s">
        <v>51</v>
      </c>
      <c r="D80" s="82" t="s">
        <v>52</v>
      </c>
      <c r="E80" s="123"/>
      <c r="F80" s="53"/>
      <c r="G80" s="31"/>
    </row>
    <row r="81" spans="1:7" s="12" customFormat="1" ht="17.25" customHeight="1" x14ac:dyDescent="0.25">
      <c r="A81" s="20" t="s">
        <v>27</v>
      </c>
      <c r="B81" s="74">
        <v>68</v>
      </c>
      <c r="C81" s="82"/>
      <c r="D81" s="82"/>
      <c r="E81" s="123"/>
      <c r="F81" s="31"/>
      <c r="G81" s="31"/>
    </row>
    <row r="82" spans="1:7" s="12" customFormat="1" ht="17.25" customHeight="1" x14ac:dyDescent="0.25">
      <c r="A82" s="20" t="s">
        <v>27</v>
      </c>
      <c r="B82" s="74">
        <v>69</v>
      </c>
      <c r="C82" s="82"/>
      <c r="D82" s="82"/>
      <c r="E82" s="123"/>
      <c r="F82" s="31"/>
      <c r="G82" s="31"/>
    </row>
    <row r="83" spans="1:7" s="12" customFormat="1" ht="17.25" customHeight="1" x14ac:dyDescent="0.25">
      <c r="A83" s="20" t="s">
        <v>27</v>
      </c>
      <c r="B83" s="74">
        <v>70</v>
      </c>
      <c r="C83" s="82"/>
      <c r="D83" s="82"/>
      <c r="E83" s="123"/>
      <c r="F83" s="31"/>
      <c r="G83" s="31"/>
    </row>
    <row r="84" spans="1:7" s="12" customFormat="1" ht="17.25" customHeight="1" x14ac:dyDescent="0.25">
      <c r="A84" s="20" t="s">
        <v>27</v>
      </c>
      <c r="B84" s="74">
        <v>71</v>
      </c>
      <c r="C84" s="82"/>
      <c r="D84" s="82"/>
      <c r="E84" s="123"/>
      <c r="F84" s="31"/>
      <c r="G84" s="31"/>
    </row>
    <row r="85" spans="1:7" s="12" customFormat="1" ht="17.25" customHeight="1" x14ac:dyDescent="0.25">
      <c r="A85" s="20" t="s">
        <v>27</v>
      </c>
      <c r="B85" s="74">
        <v>72</v>
      </c>
      <c r="C85" s="82"/>
      <c r="D85" s="82"/>
      <c r="E85" s="123"/>
      <c r="F85" s="31"/>
      <c r="G85" s="31"/>
    </row>
    <row r="86" spans="1:7" s="12" customFormat="1" ht="17.25" customHeight="1" x14ac:dyDescent="0.25">
      <c r="A86" s="20" t="s">
        <v>27</v>
      </c>
      <c r="B86" s="85">
        <v>73</v>
      </c>
      <c r="C86" s="122" t="s">
        <v>53</v>
      </c>
      <c r="D86" s="122" t="s">
        <v>54</v>
      </c>
      <c r="E86" s="123"/>
      <c r="F86" s="31"/>
      <c r="G86" s="31"/>
    </row>
    <row r="87" spans="1:7" s="12" customFormat="1" ht="17.25" customHeight="1" x14ac:dyDescent="0.25">
      <c r="A87" s="20" t="s">
        <v>27</v>
      </c>
      <c r="B87" s="85">
        <v>74</v>
      </c>
      <c r="C87" s="82" t="s">
        <v>55</v>
      </c>
      <c r="D87" s="82" t="s">
        <v>56</v>
      </c>
      <c r="E87" s="123"/>
      <c r="F87" s="31"/>
      <c r="G87" s="31"/>
    </row>
    <row r="88" spans="1:7" s="12" customFormat="1" ht="17.25" customHeight="1" x14ac:dyDescent="0.25">
      <c r="A88" s="20" t="s">
        <v>27</v>
      </c>
      <c r="B88" s="85">
        <v>75</v>
      </c>
      <c r="C88" s="82" t="s">
        <v>57</v>
      </c>
      <c r="D88" s="82" t="s">
        <v>58</v>
      </c>
      <c r="E88" s="123"/>
      <c r="F88" s="31"/>
      <c r="G88" s="31"/>
    </row>
    <row r="89" spans="1:7" s="12" customFormat="1" ht="17.25" customHeight="1" x14ac:dyDescent="0.25">
      <c r="A89" s="20" t="s">
        <v>27</v>
      </c>
      <c r="B89" s="85">
        <v>76</v>
      </c>
      <c r="C89" s="82" t="s">
        <v>59</v>
      </c>
      <c r="D89" s="82" t="s">
        <v>60</v>
      </c>
      <c r="E89" s="123"/>
      <c r="F89" s="31"/>
      <c r="G89" s="31"/>
    </row>
    <row r="90" spans="1:7" s="12" customFormat="1" ht="17.25" customHeight="1" x14ac:dyDescent="0.25">
      <c r="A90" s="20" t="s">
        <v>27</v>
      </c>
      <c r="B90" s="85">
        <v>77</v>
      </c>
      <c r="C90" s="82" t="s">
        <v>61</v>
      </c>
      <c r="D90" s="82" t="s">
        <v>62</v>
      </c>
      <c r="E90" s="123"/>
      <c r="F90" s="31"/>
      <c r="G90" s="31"/>
    </row>
    <row r="91" spans="1:7" s="12" customFormat="1" ht="17.25" customHeight="1" x14ac:dyDescent="0.25">
      <c r="A91" s="20" t="s">
        <v>27</v>
      </c>
      <c r="B91" s="85">
        <v>78</v>
      </c>
      <c r="C91" s="82" t="s">
        <v>63</v>
      </c>
      <c r="D91" s="82" t="s">
        <v>64</v>
      </c>
      <c r="E91" s="123"/>
      <c r="F91" s="31"/>
      <c r="G91" s="31"/>
    </row>
    <row r="92" spans="1:7" s="12" customFormat="1" ht="17.25" customHeight="1" x14ac:dyDescent="0.25">
      <c r="A92" s="20" t="s">
        <v>27</v>
      </c>
      <c r="B92" s="85">
        <v>79</v>
      </c>
      <c r="C92" s="82" t="s">
        <v>65</v>
      </c>
      <c r="D92" s="82" t="s">
        <v>66</v>
      </c>
      <c r="E92" s="123"/>
      <c r="F92" s="31"/>
      <c r="G92" s="31"/>
    </row>
    <row r="93" spans="1:7" s="12" customFormat="1" ht="17.25" customHeight="1" x14ac:dyDescent="0.25">
      <c r="A93" s="20" t="s">
        <v>27</v>
      </c>
      <c r="B93" s="85">
        <v>80</v>
      </c>
      <c r="C93" s="82" t="s">
        <v>67</v>
      </c>
      <c r="D93" s="82" t="s">
        <v>68</v>
      </c>
      <c r="E93" s="123"/>
      <c r="F93" s="31"/>
      <c r="G93" s="31"/>
    </row>
    <row r="94" spans="1:7" s="12" customFormat="1" ht="17.25" customHeight="1" x14ac:dyDescent="0.25">
      <c r="A94" s="20" t="s">
        <v>27</v>
      </c>
      <c r="B94" s="85">
        <v>81</v>
      </c>
      <c r="C94" s="82" t="s">
        <v>69</v>
      </c>
      <c r="D94" s="82" t="s">
        <v>70</v>
      </c>
      <c r="E94" s="123"/>
      <c r="F94" s="31"/>
      <c r="G94" s="31"/>
    </row>
    <row r="95" spans="1:7" s="12" customFormat="1" ht="17.25" customHeight="1" x14ac:dyDescent="0.25">
      <c r="A95" s="20" t="s">
        <v>27</v>
      </c>
      <c r="B95" s="74">
        <v>82</v>
      </c>
      <c r="C95" s="120"/>
      <c r="D95" s="121"/>
      <c r="E95" s="123"/>
      <c r="F95" s="31"/>
      <c r="G95" s="31"/>
    </row>
    <row r="96" spans="1:7" s="12" customFormat="1" ht="17.25" customHeight="1" x14ac:dyDescent="0.25">
      <c r="A96" s="20" t="s">
        <v>27</v>
      </c>
      <c r="B96" s="74">
        <v>83</v>
      </c>
      <c r="C96" s="120"/>
      <c r="D96" s="121"/>
      <c r="E96" s="123"/>
      <c r="F96" s="31"/>
      <c r="G96" s="31"/>
    </row>
    <row r="97" spans="1:7" s="12" customFormat="1" ht="17.25" customHeight="1" x14ac:dyDescent="0.25">
      <c r="A97" s="20" t="s">
        <v>27</v>
      </c>
      <c r="B97" s="74">
        <v>84</v>
      </c>
      <c r="C97" s="120"/>
      <c r="D97" s="121"/>
      <c r="E97" s="123"/>
      <c r="F97" s="31"/>
      <c r="G97" s="31"/>
    </row>
    <row r="98" spans="1:7" s="12" customFormat="1" ht="17.25" customHeight="1" x14ac:dyDescent="0.25">
      <c r="A98" s="20" t="s">
        <v>27</v>
      </c>
      <c r="B98" s="74">
        <v>85</v>
      </c>
      <c r="C98" s="120"/>
      <c r="D98" s="121"/>
      <c r="E98" s="123"/>
      <c r="F98" s="31"/>
      <c r="G98" s="31"/>
    </row>
    <row r="99" spans="1:7" s="12" customFormat="1" ht="17.25" customHeight="1" x14ac:dyDescent="0.25">
      <c r="A99" s="20" t="s">
        <v>27</v>
      </c>
      <c r="B99" s="74">
        <v>86</v>
      </c>
      <c r="C99" s="120"/>
      <c r="D99" s="121"/>
      <c r="E99" s="123"/>
      <c r="F99" s="31"/>
      <c r="G99" s="31"/>
    </row>
    <row r="100" spans="1:7" s="12" customFormat="1" ht="17.25" customHeight="1" x14ac:dyDescent="0.25">
      <c r="A100" s="20" t="s">
        <v>27</v>
      </c>
      <c r="B100" s="74">
        <v>87</v>
      </c>
      <c r="C100" s="120"/>
      <c r="D100" s="121"/>
      <c r="E100" s="123"/>
      <c r="F100" s="31"/>
      <c r="G100" s="31"/>
    </row>
    <row r="101" spans="1:7" s="12" customFormat="1" ht="17.25" customHeight="1" x14ac:dyDescent="0.25">
      <c r="A101" s="20" t="s">
        <v>27</v>
      </c>
      <c r="B101" s="74">
        <v>88</v>
      </c>
      <c r="C101" s="120"/>
      <c r="D101" s="121"/>
      <c r="E101" s="123"/>
      <c r="F101" s="31"/>
      <c r="G101" s="31"/>
    </row>
    <row r="102" spans="1:7" s="12" customFormat="1" ht="17.25" customHeight="1" x14ac:dyDescent="0.25">
      <c r="A102" s="20" t="s">
        <v>27</v>
      </c>
      <c r="B102" s="74">
        <v>89</v>
      </c>
      <c r="C102" s="120"/>
      <c r="D102" s="121"/>
      <c r="E102" s="123"/>
      <c r="F102" s="31"/>
      <c r="G102" s="31"/>
    </row>
    <row r="103" spans="1:7" s="12" customFormat="1" ht="17.25" customHeight="1" x14ac:dyDescent="0.25">
      <c r="A103" s="20" t="s">
        <v>27</v>
      </c>
      <c r="B103" s="74">
        <v>90</v>
      </c>
      <c r="C103" s="126"/>
      <c r="D103" s="127"/>
      <c r="E103" s="123"/>
      <c r="F103" s="31"/>
      <c r="G103" s="31"/>
    </row>
    <row r="104" spans="1:7" s="12" customFormat="1" ht="17.25" customHeight="1" x14ac:dyDescent="0.25">
      <c r="A104" s="20" t="s">
        <v>27</v>
      </c>
      <c r="B104" s="85">
        <v>91</v>
      </c>
      <c r="C104" s="126" t="s">
        <v>71</v>
      </c>
      <c r="D104" s="127" t="s">
        <v>72</v>
      </c>
      <c r="E104" s="123"/>
      <c r="F104" s="31"/>
      <c r="G104" s="31"/>
    </row>
    <row r="105" spans="1:7" s="12" customFormat="1" ht="17.25" customHeight="1" x14ac:dyDescent="0.25">
      <c r="A105" s="20" t="s">
        <v>27</v>
      </c>
      <c r="B105" s="85">
        <v>92</v>
      </c>
      <c r="C105" s="126" t="s">
        <v>73</v>
      </c>
      <c r="D105" s="127" t="s">
        <v>74</v>
      </c>
      <c r="E105" s="123"/>
      <c r="F105" s="31"/>
      <c r="G105" s="31"/>
    </row>
    <row r="106" spans="1:7" s="12" customFormat="1" ht="17.25" customHeight="1" x14ac:dyDescent="0.25">
      <c r="A106" s="20" t="s">
        <v>27</v>
      </c>
      <c r="B106" s="85">
        <v>93</v>
      </c>
      <c r="C106" s="126" t="s">
        <v>75</v>
      </c>
      <c r="D106" s="127" t="s">
        <v>76</v>
      </c>
      <c r="E106" s="123"/>
      <c r="F106" s="31"/>
      <c r="G106" s="31"/>
    </row>
    <row r="107" spans="1:7" s="12" customFormat="1" ht="17.25" customHeight="1" x14ac:dyDescent="0.25">
      <c r="A107" s="20" t="s">
        <v>27</v>
      </c>
      <c r="B107" s="74">
        <v>94</v>
      </c>
      <c r="C107" s="126"/>
      <c r="D107" s="127"/>
      <c r="E107" s="123"/>
      <c r="F107" s="31"/>
      <c r="G107" s="31"/>
    </row>
    <row r="108" spans="1:7" s="12" customFormat="1" ht="17.25" customHeight="1" x14ac:dyDescent="0.25">
      <c r="A108" s="20" t="s">
        <v>27</v>
      </c>
      <c r="B108" s="85">
        <v>95</v>
      </c>
      <c r="C108" s="126" t="s">
        <v>77</v>
      </c>
      <c r="D108" s="127" t="s">
        <v>78</v>
      </c>
      <c r="E108" s="123"/>
      <c r="F108" s="31"/>
      <c r="G108" s="31"/>
    </row>
    <row r="109" spans="1:7" s="12" customFormat="1" ht="17.25" customHeight="1" x14ac:dyDescent="0.25">
      <c r="A109" s="20" t="s">
        <v>27</v>
      </c>
      <c r="B109" s="85">
        <v>96</v>
      </c>
      <c r="C109" s="126" t="s">
        <v>79</v>
      </c>
      <c r="D109" s="127" t="s">
        <v>80</v>
      </c>
      <c r="E109" s="123"/>
      <c r="F109" s="31"/>
      <c r="G109" s="31"/>
    </row>
    <row r="110" spans="1:7" s="12" customFormat="1" ht="17.25" customHeight="1" x14ac:dyDescent="0.25">
      <c r="A110" s="20" t="s">
        <v>27</v>
      </c>
      <c r="B110" s="74">
        <v>97</v>
      </c>
      <c r="C110" s="126"/>
      <c r="D110" s="127"/>
      <c r="E110" s="123"/>
      <c r="F110" s="31"/>
      <c r="G110" s="31"/>
    </row>
    <row r="111" spans="1:7" s="12" customFormat="1" ht="17.25" customHeight="1" x14ac:dyDescent="0.25">
      <c r="A111" s="20" t="s">
        <v>27</v>
      </c>
      <c r="B111" s="74">
        <v>98</v>
      </c>
      <c r="C111" s="126"/>
      <c r="D111" s="127"/>
      <c r="E111" s="123"/>
      <c r="F111" s="31"/>
      <c r="G111" s="31"/>
    </row>
    <row r="112" spans="1:7" s="12" customFormat="1" ht="17.25" customHeight="1" x14ac:dyDescent="0.25">
      <c r="A112" s="20" t="s">
        <v>27</v>
      </c>
      <c r="B112" s="74">
        <v>99</v>
      </c>
      <c r="C112" s="126"/>
      <c r="D112" s="127"/>
      <c r="E112" s="123"/>
      <c r="F112" s="31"/>
      <c r="G112" s="31"/>
    </row>
    <row r="113" spans="1:7" s="12" customFormat="1" ht="17.25" customHeight="1" x14ac:dyDescent="0.25">
      <c r="A113" s="20" t="s">
        <v>27</v>
      </c>
      <c r="B113" s="74">
        <v>100</v>
      </c>
      <c r="C113" s="126"/>
      <c r="D113" s="127"/>
      <c r="E113" s="123"/>
      <c r="F113" s="31"/>
      <c r="G113" s="31"/>
    </row>
    <row r="114" spans="1:7" s="12" customFormat="1" ht="17.25" customHeight="1" x14ac:dyDescent="0.25">
      <c r="A114" s="20" t="s">
        <v>27</v>
      </c>
      <c r="B114" s="74">
        <v>101</v>
      </c>
      <c r="C114" s="126"/>
      <c r="D114" s="127"/>
      <c r="E114" s="123"/>
      <c r="F114" s="31"/>
      <c r="G114" s="31"/>
    </row>
    <row r="115" spans="1:7" s="12" customFormat="1" ht="17.25" customHeight="1" x14ac:dyDescent="0.25">
      <c r="A115" s="20" t="s">
        <v>27</v>
      </c>
      <c r="B115" s="85">
        <v>102</v>
      </c>
      <c r="C115" s="126" t="s">
        <v>81</v>
      </c>
      <c r="D115" s="127" t="s">
        <v>82</v>
      </c>
      <c r="E115" s="123"/>
      <c r="F115" s="31"/>
      <c r="G115" s="31"/>
    </row>
    <row r="116" spans="1:7" s="12" customFormat="1" ht="17.25" customHeight="1" x14ac:dyDescent="0.25">
      <c r="A116" s="20" t="s">
        <v>27</v>
      </c>
      <c r="B116" s="74">
        <v>103</v>
      </c>
      <c r="C116" s="126"/>
      <c r="D116" s="127"/>
      <c r="E116" s="123"/>
      <c r="F116" s="31"/>
      <c r="G116" s="31"/>
    </row>
    <row r="117" spans="1:7" s="12" customFormat="1" ht="17.25" customHeight="1" x14ac:dyDescent="0.25">
      <c r="A117" s="20" t="s">
        <v>27</v>
      </c>
      <c r="B117" s="74">
        <v>104</v>
      </c>
      <c r="C117" s="126"/>
      <c r="D117" s="127"/>
      <c r="E117" s="123"/>
      <c r="F117" s="31"/>
      <c r="G117" s="31"/>
    </row>
    <row r="118" spans="1:7" s="12" customFormat="1" ht="17.25" customHeight="1" x14ac:dyDescent="0.25">
      <c r="A118" s="20" t="s">
        <v>27</v>
      </c>
      <c r="B118" s="74">
        <v>105</v>
      </c>
      <c r="C118" s="126"/>
      <c r="D118" s="127"/>
      <c r="E118" s="123"/>
      <c r="F118" s="31"/>
      <c r="G118" s="31"/>
    </row>
    <row r="119" spans="1:7" s="12" customFormat="1" ht="17.25" customHeight="1" x14ac:dyDescent="0.25">
      <c r="A119" s="20" t="s">
        <v>27</v>
      </c>
      <c r="B119" s="74">
        <v>106</v>
      </c>
      <c r="C119" s="126"/>
      <c r="D119" s="127"/>
      <c r="E119" s="123"/>
      <c r="F119" s="31"/>
      <c r="G119" s="31"/>
    </row>
    <row r="120" spans="1:7" s="12" customFormat="1" ht="17.25" customHeight="1" x14ac:dyDescent="0.25">
      <c r="A120" s="20" t="s">
        <v>27</v>
      </c>
      <c r="B120" s="74">
        <v>107</v>
      </c>
      <c r="C120" s="126"/>
      <c r="D120" s="127"/>
      <c r="E120" s="123"/>
      <c r="F120" s="31"/>
      <c r="G120" s="31"/>
    </row>
    <row r="121" spans="1:7" s="12" customFormat="1" ht="17.25" customHeight="1" x14ac:dyDescent="0.25">
      <c r="A121" s="20" t="s">
        <v>27</v>
      </c>
      <c r="B121" s="74">
        <v>108</v>
      </c>
      <c r="C121" s="126"/>
      <c r="D121" s="127"/>
      <c r="E121" s="123"/>
      <c r="F121" s="31"/>
      <c r="G121" s="31"/>
    </row>
    <row r="122" spans="1:7" s="12" customFormat="1" ht="17.25" customHeight="1" x14ac:dyDescent="0.25">
      <c r="A122" s="20" t="s">
        <v>27</v>
      </c>
      <c r="B122" s="74">
        <v>109</v>
      </c>
      <c r="C122" s="126"/>
      <c r="D122" s="127"/>
      <c r="E122" s="123"/>
      <c r="F122" s="31"/>
      <c r="G122" s="31"/>
    </row>
    <row r="123" spans="1:7" s="12" customFormat="1" ht="17.25" customHeight="1" x14ac:dyDescent="0.25">
      <c r="A123" s="20" t="s">
        <v>27</v>
      </c>
      <c r="B123" s="74">
        <v>110</v>
      </c>
      <c r="C123" s="126"/>
      <c r="D123" s="127"/>
      <c r="E123" s="123"/>
      <c r="F123" s="31"/>
      <c r="G123" s="31"/>
    </row>
    <row r="124" spans="1:7" s="12" customFormat="1" ht="17.25" customHeight="1" x14ac:dyDescent="0.25">
      <c r="A124" s="20" t="s">
        <v>27</v>
      </c>
      <c r="B124" s="85">
        <v>111</v>
      </c>
      <c r="C124" s="126" t="s">
        <v>83</v>
      </c>
      <c r="D124" s="127" t="s">
        <v>84</v>
      </c>
      <c r="E124" s="123"/>
      <c r="F124" s="31"/>
      <c r="G124" s="31"/>
    </row>
    <row r="125" spans="1:7" s="12" customFormat="1" ht="17.25" customHeight="1" x14ac:dyDescent="0.25">
      <c r="A125" s="20" t="s">
        <v>27</v>
      </c>
      <c r="B125" s="74">
        <v>112</v>
      </c>
      <c r="C125" s="126" t="s">
        <v>85</v>
      </c>
      <c r="D125" s="127" t="s">
        <v>86</v>
      </c>
      <c r="E125" s="123"/>
      <c r="F125" s="31"/>
      <c r="G125" s="31"/>
    </row>
    <row r="126" spans="1:7" s="12" customFormat="1" ht="17.25" customHeight="1" x14ac:dyDescent="0.25">
      <c r="A126" s="20" t="s">
        <v>27</v>
      </c>
      <c r="B126" s="85">
        <v>113</v>
      </c>
      <c r="C126" s="82" t="s">
        <v>87</v>
      </c>
      <c r="D126" s="82" t="s">
        <v>88</v>
      </c>
      <c r="E126" s="123"/>
      <c r="F126" s="31"/>
      <c r="G126" s="31"/>
    </row>
    <row r="127" spans="1:7" s="12" customFormat="1" ht="17.25" customHeight="1" x14ac:dyDescent="0.25">
      <c r="A127" s="20" t="s">
        <v>27</v>
      </c>
      <c r="B127" s="85">
        <v>114</v>
      </c>
      <c r="C127" s="82" t="s">
        <v>89</v>
      </c>
      <c r="D127" s="82" t="s">
        <v>90</v>
      </c>
      <c r="E127" s="123"/>
      <c r="F127" s="31"/>
      <c r="G127" s="31"/>
    </row>
    <row r="128" spans="1:7" s="12" customFormat="1" ht="17.25" customHeight="1" x14ac:dyDescent="0.25">
      <c r="A128" s="20" t="s">
        <v>27</v>
      </c>
      <c r="B128" s="74">
        <v>115</v>
      </c>
      <c r="C128" s="15" t="s">
        <v>91</v>
      </c>
      <c r="D128" s="82" t="s">
        <v>92</v>
      </c>
      <c r="E128" s="123"/>
      <c r="F128" s="31"/>
      <c r="G128" s="31"/>
    </row>
    <row r="129" spans="1:7" s="12" customFormat="1" ht="17.25" customHeight="1" x14ac:dyDescent="0.25">
      <c r="A129" s="20" t="s">
        <v>27</v>
      </c>
      <c r="B129" s="74">
        <v>116</v>
      </c>
      <c r="C129" s="15" t="s">
        <v>93</v>
      </c>
      <c r="D129" s="82" t="s">
        <v>94</v>
      </c>
      <c r="E129" s="123"/>
      <c r="F129" s="31"/>
      <c r="G129" s="31"/>
    </row>
    <row r="130" spans="1:7" s="12" customFormat="1" ht="17.25" customHeight="1" x14ac:dyDescent="0.25">
      <c r="A130" s="20" t="s">
        <v>27</v>
      </c>
      <c r="B130" s="74">
        <v>117</v>
      </c>
      <c r="C130" s="15"/>
      <c r="D130" s="82"/>
      <c r="E130" s="123"/>
      <c r="F130" s="31"/>
      <c r="G130" s="31"/>
    </row>
    <row r="131" spans="1:7" s="12" customFormat="1" ht="17.25" customHeight="1" x14ac:dyDescent="0.25">
      <c r="A131" s="20" t="s">
        <v>27</v>
      </c>
      <c r="B131" s="74">
        <v>118</v>
      </c>
      <c r="C131" s="15"/>
      <c r="D131" s="82"/>
      <c r="E131" s="123"/>
      <c r="F131" s="31"/>
      <c r="G131" s="31"/>
    </row>
    <row r="132" spans="1:7" s="12" customFormat="1" ht="17.25" customHeight="1" x14ac:dyDescent="0.25">
      <c r="A132" s="20" t="s">
        <v>27</v>
      </c>
      <c r="B132" s="74">
        <v>119</v>
      </c>
      <c r="C132" s="15"/>
      <c r="D132" s="82"/>
      <c r="E132" s="123"/>
      <c r="F132" s="31"/>
      <c r="G132" s="31"/>
    </row>
    <row r="133" spans="1:7" s="12" customFormat="1" ht="17.25" customHeight="1" x14ac:dyDescent="0.25">
      <c r="A133" s="20" t="s">
        <v>27</v>
      </c>
      <c r="B133" s="74">
        <v>120</v>
      </c>
      <c r="C133" s="15"/>
      <c r="D133" s="82"/>
      <c r="E133" s="123"/>
      <c r="F133" s="31"/>
      <c r="G133" s="31"/>
    </row>
    <row r="134" spans="1:7" s="12" customFormat="1" ht="17.25" customHeight="1" x14ac:dyDescent="0.25">
      <c r="A134" s="20" t="s">
        <v>27</v>
      </c>
      <c r="B134" s="74">
        <v>121</v>
      </c>
      <c r="C134" s="15"/>
      <c r="D134" s="82"/>
      <c r="E134" s="123"/>
      <c r="F134" s="31"/>
      <c r="G134" s="31"/>
    </row>
    <row r="135" spans="1:7" s="12" customFormat="1" ht="17.25" customHeight="1" x14ac:dyDescent="0.25">
      <c r="A135" s="20" t="s">
        <v>27</v>
      </c>
      <c r="B135" s="74">
        <v>122</v>
      </c>
      <c r="C135" s="15"/>
      <c r="D135" s="82"/>
      <c r="E135" s="123"/>
      <c r="F135" s="31"/>
      <c r="G135" s="31"/>
    </row>
    <row r="136" spans="1:7" s="12" customFormat="1" ht="17.25" customHeight="1" x14ac:dyDescent="0.25">
      <c r="A136" s="20" t="s">
        <v>27</v>
      </c>
      <c r="B136" s="74">
        <v>123</v>
      </c>
      <c r="C136" s="15"/>
      <c r="D136" s="82"/>
      <c r="E136" s="123"/>
      <c r="F136" s="31"/>
      <c r="G136" s="31"/>
    </row>
    <row r="137" spans="1:7" s="12" customFormat="1" ht="17.25" customHeight="1" x14ac:dyDescent="0.25">
      <c r="A137" s="20" t="s">
        <v>27</v>
      </c>
      <c r="B137" s="74">
        <v>124</v>
      </c>
      <c r="C137" s="15" t="s">
        <v>95</v>
      </c>
      <c r="D137" s="82" t="s">
        <v>96</v>
      </c>
      <c r="E137" s="123"/>
      <c r="F137" s="31"/>
      <c r="G137" s="31"/>
    </row>
    <row r="138" spans="1:7" s="12" customFormat="1" ht="17.25" customHeight="1" x14ac:dyDescent="0.25">
      <c r="A138" s="20" t="s">
        <v>27</v>
      </c>
      <c r="B138" s="85">
        <v>125</v>
      </c>
      <c r="C138" s="133" t="s">
        <v>97</v>
      </c>
      <c r="D138" s="133" t="s">
        <v>12</v>
      </c>
      <c r="E138" s="123"/>
      <c r="F138" s="31"/>
      <c r="G138" s="31"/>
    </row>
    <row r="139" spans="1:7" s="12" customFormat="1" ht="17.25" customHeight="1" x14ac:dyDescent="0.25">
      <c r="A139" s="20" t="s">
        <v>27</v>
      </c>
      <c r="B139" s="85">
        <v>126</v>
      </c>
      <c r="C139" s="134" t="s">
        <v>98</v>
      </c>
      <c r="D139" s="134" t="s">
        <v>16</v>
      </c>
      <c r="E139" s="123"/>
      <c r="F139" s="31"/>
      <c r="G139" s="31"/>
    </row>
    <row r="140" spans="1:7" s="12" customFormat="1" ht="17.25" customHeight="1" x14ac:dyDescent="0.25">
      <c r="A140" s="20" t="s">
        <v>27</v>
      </c>
      <c r="B140" s="85">
        <v>127</v>
      </c>
      <c r="C140" s="135" t="s">
        <v>99</v>
      </c>
      <c r="D140" s="135" t="s">
        <v>19</v>
      </c>
      <c r="E140" s="123"/>
      <c r="F140" s="31"/>
      <c r="G140" s="31"/>
    </row>
    <row r="141" spans="1:7" s="12" customFormat="1" ht="17.25" customHeight="1" x14ac:dyDescent="0.25">
      <c r="A141" s="20" t="s">
        <v>27</v>
      </c>
      <c r="B141" s="85">
        <v>128</v>
      </c>
      <c r="C141" s="82" t="s">
        <v>100</v>
      </c>
      <c r="D141" s="82" t="s">
        <v>101</v>
      </c>
      <c r="E141" s="123"/>
      <c r="F141" s="31"/>
      <c r="G141" s="31"/>
    </row>
    <row r="142" spans="1:7" s="12" customFormat="1" ht="17.25" customHeight="1" x14ac:dyDescent="0.25">
      <c r="A142" s="20" t="s">
        <v>27</v>
      </c>
      <c r="B142" s="85">
        <v>129</v>
      </c>
      <c r="C142" s="133" t="s">
        <v>102</v>
      </c>
      <c r="D142" s="133" t="s">
        <v>103</v>
      </c>
      <c r="E142" s="123"/>
      <c r="F142" s="31"/>
      <c r="G142" s="31"/>
    </row>
    <row r="143" spans="1:7" s="12" customFormat="1" ht="17.25" customHeight="1" x14ac:dyDescent="0.25">
      <c r="A143" s="20" t="s">
        <v>27</v>
      </c>
      <c r="B143" s="85">
        <v>130</v>
      </c>
      <c r="C143" s="135" t="s">
        <v>104</v>
      </c>
      <c r="D143" s="135" t="s">
        <v>105</v>
      </c>
      <c r="E143" s="123"/>
      <c r="F143" s="31"/>
      <c r="G143" s="31"/>
    </row>
    <row r="144" spans="1:7" s="12" customFormat="1" ht="17.25" customHeight="1" x14ac:dyDescent="0.25">
      <c r="A144" s="20" t="s">
        <v>27</v>
      </c>
      <c r="B144" s="74">
        <v>131</v>
      </c>
      <c r="C144" s="82"/>
      <c r="D144" s="82"/>
      <c r="E144" s="123"/>
      <c r="F144" s="31"/>
      <c r="G144" s="31"/>
    </row>
    <row r="145" spans="1:7" s="12" customFormat="1" ht="17.25" customHeight="1" x14ac:dyDescent="0.25">
      <c r="A145" s="20" t="s">
        <v>27</v>
      </c>
      <c r="B145" s="74">
        <v>132</v>
      </c>
      <c r="C145" s="82"/>
      <c r="D145" s="82"/>
      <c r="E145" s="123"/>
      <c r="F145" s="31"/>
      <c r="G145" s="31"/>
    </row>
    <row r="146" spans="1:7" s="12" customFormat="1" ht="17.25" customHeight="1" x14ac:dyDescent="0.25">
      <c r="A146" s="20" t="s">
        <v>27</v>
      </c>
      <c r="B146" s="74">
        <v>133</v>
      </c>
      <c r="C146" s="82"/>
      <c r="D146" s="82"/>
      <c r="E146" s="123"/>
      <c r="F146" s="31"/>
      <c r="G146" s="31"/>
    </row>
    <row r="147" spans="1:7" s="12" customFormat="1" ht="17.25" customHeight="1" x14ac:dyDescent="0.25">
      <c r="A147" s="20" t="s">
        <v>27</v>
      </c>
      <c r="B147" s="74">
        <v>134</v>
      </c>
      <c r="C147" s="82"/>
      <c r="D147" s="82"/>
      <c r="E147" s="123"/>
      <c r="F147" s="31"/>
      <c r="G147" s="31"/>
    </row>
    <row r="148" spans="1:7" s="12" customFormat="1" ht="17.25" customHeight="1" x14ac:dyDescent="0.25">
      <c r="A148" s="20" t="s">
        <v>27</v>
      </c>
      <c r="B148" s="74">
        <v>135</v>
      </c>
      <c r="C148" s="82"/>
      <c r="D148" s="82"/>
      <c r="E148" s="123"/>
      <c r="F148" s="31"/>
      <c r="G148" s="31"/>
    </row>
    <row r="149" spans="1:7" s="12" customFormat="1" ht="17.25" customHeight="1" x14ac:dyDescent="0.25">
      <c r="A149" s="20" t="s">
        <v>27</v>
      </c>
      <c r="B149" s="74">
        <v>136</v>
      </c>
      <c r="C149" s="82"/>
      <c r="D149" s="82"/>
      <c r="E149" s="123"/>
      <c r="F149" s="31"/>
      <c r="G149" s="31"/>
    </row>
    <row r="150" spans="1:7" s="12" customFormat="1" ht="17.25" customHeight="1" x14ac:dyDescent="0.25">
      <c r="A150" s="20" t="s">
        <v>27</v>
      </c>
      <c r="B150" s="74">
        <v>137</v>
      </c>
      <c r="C150" s="82"/>
      <c r="D150" s="82"/>
      <c r="E150" s="123"/>
      <c r="F150" s="31"/>
      <c r="G150" s="31"/>
    </row>
    <row r="151" spans="1:7" s="12" customFormat="1" ht="17.25" customHeight="1" x14ac:dyDescent="0.25">
      <c r="A151" s="20" t="s">
        <v>27</v>
      </c>
      <c r="B151" s="74">
        <v>138</v>
      </c>
      <c r="C151" s="82"/>
      <c r="D151" s="82"/>
      <c r="E151" s="123"/>
      <c r="F151" s="31"/>
      <c r="G151" s="31"/>
    </row>
    <row r="152" spans="1:7" s="12" customFormat="1" ht="17.25" customHeight="1" x14ac:dyDescent="0.25">
      <c r="A152" s="20" t="s">
        <v>27</v>
      </c>
      <c r="B152" s="74">
        <v>139</v>
      </c>
      <c r="C152" s="82"/>
      <c r="D152" s="82"/>
      <c r="E152" s="123"/>
      <c r="F152" s="31"/>
      <c r="G152" s="31"/>
    </row>
    <row r="153" spans="1:7" s="12" customFormat="1" ht="17.25" customHeight="1" x14ac:dyDescent="0.25">
      <c r="A153" s="20" t="s">
        <v>27</v>
      </c>
      <c r="B153" s="74">
        <v>140</v>
      </c>
      <c r="C153" s="82"/>
      <c r="D153" s="82"/>
      <c r="E153" s="123"/>
      <c r="F153" s="31"/>
      <c r="G153" s="31"/>
    </row>
    <row r="154" spans="1:7" s="12" customFormat="1" ht="17.25" customHeight="1" x14ac:dyDescent="0.25">
      <c r="A154" s="20" t="s">
        <v>27</v>
      </c>
      <c r="B154" s="74">
        <v>141</v>
      </c>
      <c r="C154" s="82"/>
      <c r="D154" s="82"/>
      <c r="E154" s="123"/>
      <c r="F154" s="31"/>
      <c r="G154" s="31"/>
    </row>
    <row r="155" spans="1:7" s="12" customFormat="1" ht="17.25" customHeight="1" x14ac:dyDescent="0.25">
      <c r="A155" s="20" t="s">
        <v>27</v>
      </c>
      <c r="B155" s="74">
        <v>142</v>
      </c>
      <c r="C155" s="82"/>
      <c r="D155" s="82"/>
      <c r="E155" s="123"/>
      <c r="F155" s="31"/>
      <c r="G155" s="31"/>
    </row>
    <row r="156" spans="1:7" s="12" customFormat="1" ht="17.25" customHeight="1" x14ac:dyDescent="0.25">
      <c r="A156" s="20" t="s">
        <v>27</v>
      </c>
      <c r="B156" s="74">
        <v>143</v>
      </c>
      <c r="C156" s="82"/>
      <c r="D156" s="82"/>
      <c r="E156" s="123"/>
      <c r="F156" s="31"/>
      <c r="G156" s="31"/>
    </row>
    <row r="157" spans="1:7" s="12" customFormat="1" ht="17.25" customHeight="1" x14ac:dyDescent="0.25">
      <c r="A157" s="20" t="s">
        <v>27</v>
      </c>
      <c r="B157" s="74">
        <v>144</v>
      </c>
      <c r="C157" s="82"/>
      <c r="D157" s="82"/>
      <c r="E157" s="123"/>
      <c r="F157" s="31"/>
      <c r="G157" s="31"/>
    </row>
    <row r="158" spans="1:7" s="12" customFormat="1" ht="17.25" customHeight="1" x14ac:dyDescent="0.25">
      <c r="A158" s="20" t="s">
        <v>27</v>
      </c>
      <c r="B158" s="74">
        <v>145</v>
      </c>
      <c r="C158" s="82"/>
      <c r="D158" s="82"/>
      <c r="E158" s="123"/>
      <c r="F158" s="31"/>
      <c r="G158" s="31"/>
    </row>
    <row r="159" spans="1:7" s="12" customFormat="1" ht="17.25" customHeight="1" x14ac:dyDescent="0.25">
      <c r="A159" s="20" t="s">
        <v>27</v>
      </c>
      <c r="B159" s="74">
        <v>146</v>
      </c>
      <c r="C159" s="82"/>
      <c r="D159" s="82"/>
      <c r="E159" s="123"/>
      <c r="F159" s="31"/>
      <c r="G159" s="31"/>
    </row>
    <row r="160" spans="1:7" s="12" customFormat="1" ht="17.25" customHeight="1" x14ac:dyDescent="0.25">
      <c r="A160" s="20" t="s">
        <v>27</v>
      </c>
      <c r="B160" s="74">
        <v>147</v>
      </c>
      <c r="C160" s="82"/>
      <c r="D160" s="82"/>
      <c r="E160" s="123"/>
      <c r="F160" s="31"/>
      <c r="G160" s="31"/>
    </row>
    <row r="161" spans="1:7" s="12" customFormat="1" ht="17.25" customHeight="1" x14ac:dyDescent="0.25">
      <c r="A161" s="20" t="s">
        <v>27</v>
      </c>
      <c r="B161" s="74">
        <v>148</v>
      </c>
      <c r="C161" s="82"/>
      <c r="D161" s="82"/>
      <c r="E161" s="123"/>
      <c r="F161" s="31"/>
      <c r="G161" s="31"/>
    </row>
    <row r="162" spans="1:7" s="12" customFormat="1" ht="17.25" customHeight="1" x14ac:dyDescent="0.25">
      <c r="A162" s="20" t="s">
        <v>27</v>
      </c>
      <c r="B162" s="74">
        <v>149</v>
      </c>
      <c r="C162" s="82"/>
      <c r="D162" s="82"/>
      <c r="E162" s="123"/>
      <c r="F162" s="31"/>
      <c r="G162" s="31"/>
    </row>
    <row r="163" spans="1:7" s="12" customFormat="1" ht="17.25" customHeight="1" x14ac:dyDescent="0.25">
      <c r="A163" s="20" t="s">
        <v>27</v>
      </c>
      <c r="B163" s="74">
        <v>150</v>
      </c>
      <c r="C163" s="82"/>
      <c r="D163" s="82"/>
      <c r="E163" s="123"/>
      <c r="F163" s="31"/>
      <c r="G163" s="31"/>
    </row>
    <row r="164" spans="1:7" s="12" customFormat="1" ht="17.25" customHeight="1" x14ac:dyDescent="0.25">
      <c r="A164" s="20" t="s">
        <v>27</v>
      </c>
      <c r="B164" s="74">
        <v>151</v>
      </c>
      <c r="C164" s="82"/>
      <c r="D164" s="82"/>
      <c r="E164" s="123"/>
      <c r="F164" s="31"/>
      <c r="G164" s="31"/>
    </row>
    <row r="165" spans="1:7" s="12" customFormat="1" ht="17.25" customHeight="1" x14ac:dyDescent="0.25">
      <c r="A165" s="20" t="s">
        <v>27</v>
      </c>
      <c r="B165" s="74">
        <v>152</v>
      </c>
      <c r="C165" s="82"/>
      <c r="D165" s="82"/>
      <c r="E165" s="123"/>
      <c r="F165" s="31"/>
      <c r="G165" s="31"/>
    </row>
    <row r="166" spans="1:7" s="12" customFormat="1" ht="17.25" customHeight="1" x14ac:dyDescent="0.25">
      <c r="A166" s="20" t="s">
        <v>27</v>
      </c>
      <c r="B166" s="74">
        <v>153</v>
      </c>
      <c r="C166" s="82"/>
      <c r="D166" s="82"/>
      <c r="E166" s="123"/>
      <c r="F166" s="31"/>
      <c r="G166" s="31"/>
    </row>
    <row r="167" spans="1:7" s="12" customFormat="1" ht="17.25" customHeight="1" x14ac:dyDescent="0.25">
      <c r="A167" s="20" t="s">
        <v>27</v>
      </c>
      <c r="B167" s="74">
        <v>154</v>
      </c>
      <c r="C167" s="82"/>
      <c r="D167" s="82"/>
      <c r="E167" s="123"/>
      <c r="F167" s="31"/>
      <c r="G167" s="31"/>
    </row>
    <row r="168" spans="1:7" s="12" customFormat="1" ht="17.25" customHeight="1" x14ac:dyDescent="0.25">
      <c r="A168" s="20" t="s">
        <v>27</v>
      </c>
      <c r="B168" s="74">
        <v>155</v>
      </c>
      <c r="C168" s="82"/>
      <c r="D168" s="82"/>
      <c r="E168" s="123"/>
      <c r="F168" s="31"/>
      <c r="G168" s="31"/>
    </row>
    <row r="169" spans="1:7" s="12" customFormat="1" ht="17.25" customHeight="1" x14ac:dyDescent="0.25">
      <c r="A169" s="20" t="s">
        <v>27</v>
      </c>
      <c r="B169" s="74">
        <v>156</v>
      </c>
      <c r="C169" s="82"/>
      <c r="D169" s="82"/>
      <c r="E169" s="123"/>
      <c r="F169" s="31"/>
      <c r="G169" s="31"/>
    </row>
    <row r="170" spans="1:7" s="12" customFormat="1" ht="17.25" customHeight="1" x14ac:dyDescent="0.25">
      <c r="A170" s="20" t="s">
        <v>27</v>
      </c>
      <c r="B170" s="74">
        <v>157</v>
      </c>
      <c r="C170" s="82"/>
      <c r="D170" s="82"/>
      <c r="E170" s="123"/>
      <c r="F170" s="31"/>
      <c r="G170" s="31"/>
    </row>
    <row r="171" spans="1:7" s="12" customFormat="1" ht="17.25" customHeight="1" x14ac:dyDescent="0.25">
      <c r="A171" s="20" t="s">
        <v>27</v>
      </c>
      <c r="B171" s="74">
        <v>158</v>
      </c>
      <c r="C171" s="82"/>
      <c r="D171" s="82"/>
      <c r="E171" s="123"/>
      <c r="F171" s="31"/>
      <c r="G171" s="31"/>
    </row>
    <row r="172" spans="1:7" s="12" customFormat="1" ht="17.25" customHeight="1" x14ac:dyDescent="0.25">
      <c r="A172" s="20" t="s">
        <v>27</v>
      </c>
      <c r="B172" s="74">
        <v>159</v>
      </c>
      <c r="C172" s="82"/>
      <c r="D172" s="82"/>
      <c r="E172" s="123"/>
      <c r="F172" s="31"/>
      <c r="G172" s="31"/>
    </row>
    <row r="173" spans="1:7" s="12" customFormat="1" ht="17.25" customHeight="1" x14ac:dyDescent="0.25">
      <c r="A173" s="20" t="s">
        <v>27</v>
      </c>
      <c r="B173" s="74">
        <v>160</v>
      </c>
      <c r="C173" s="82"/>
      <c r="D173" s="82"/>
      <c r="E173" s="123"/>
      <c r="F173" s="31"/>
      <c r="G173" s="31"/>
    </row>
    <row r="174" spans="1:7" s="12" customFormat="1" ht="17.25" customHeight="1" x14ac:dyDescent="0.25">
      <c r="A174" s="20" t="s">
        <v>27</v>
      </c>
      <c r="B174" s="74">
        <v>161</v>
      </c>
      <c r="C174" s="82"/>
      <c r="D174" s="82"/>
      <c r="E174" s="123"/>
      <c r="F174" s="31"/>
      <c r="G174" s="31"/>
    </row>
    <row r="175" spans="1:7" s="12" customFormat="1" ht="17.25" customHeight="1" x14ac:dyDescent="0.25">
      <c r="A175" s="20" t="s">
        <v>27</v>
      </c>
      <c r="B175" s="74">
        <v>162</v>
      </c>
      <c r="C175" s="82"/>
      <c r="D175" s="82"/>
      <c r="E175" s="123"/>
      <c r="F175" s="31"/>
      <c r="G175" s="31"/>
    </row>
    <row r="176" spans="1:7" s="12" customFormat="1" ht="17.25" customHeight="1" x14ac:dyDescent="0.25">
      <c r="A176" s="20" t="s">
        <v>27</v>
      </c>
      <c r="B176" s="74">
        <v>163</v>
      </c>
      <c r="C176" s="82"/>
      <c r="D176" s="82"/>
      <c r="E176" s="123"/>
      <c r="F176" s="31"/>
      <c r="G176" s="31"/>
    </row>
    <row r="177" spans="1:7" s="12" customFormat="1" ht="17.25" customHeight="1" x14ac:dyDescent="0.25">
      <c r="A177" s="20" t="s">
        <v>27</v>
      </c>
      <c r="B177" s="74">
        <v>164</v>
      </c>
      <c r="C177" s="82"/>
      <c r="D177" s="82"/>
      <c r="E177" s="123"/>
      <c r="F177" s="31"/>
      <c r="G177" s="31"/>
    </row>
    <row r="178" spans="1:7" s="12" customFormat="1" ht="17.25" customHeight="1" x14ac:dyDescent="0.25">
      <c r="A178" s="20" t="s">
        <v>27</v>
      </c>
      <c r="B178" s="74">
        <v>165</v>
      </c>
      <c r="C178" s="82"/>
      <c r="D178" s="82"/>
      <c r="E178" s="123"/>
      <c r="F178" s="31"/>
      <c r="G178" s="31"/>
    </row>
    <row r="179" spans="1:7" s="12" customFormat="1" ht="17.25" customHeight="1" x14ac:dyDescent="0.25">
      <c r="A179" s="20" t="s">
        <v>27</v>
      </c>
      <c r="B179" s="74">
        <v>166</v>
      </c>
      <c r="C179" s="82"/>
      <c r="D179" s="82"/>
      <c r="E179" s="123"/>
      <c r="F179" s="31"/>
      <c r="G179" s="31"/>
    </row>
    <row r="180" spans="1:7" s="12" customFormat="1" ht="17.25" customHeight="1" x14ac:dyDescent="0.25">
      <c r="A180" s="20" t="s">
        <v>27</v>
      </c>
      <c r="B180" s="74">
        <v>167</v>
      </c>
      <c r="C180" s="82"/>
      <c r="D180" s="82"/>
      <c r="E180" s="123"/>
      <c r="F180" s="31"/>
      <c r="G180" s="31"/>
    </row>
    <row r="181" spans="1:7" s="12" customFormat="1" ht="17.25" customHeight="1" x14ac:dyDescent="0.25">
      <c r="A181" s="20" t="s">
        <v>27</v>
      </c>
      <c r="B181" s="74">
        <v>168</v>
      </c>
      <c r="C181" s="82"/>
      <c r="D181" s="82"/>
      <c r="E181" s="123"/>
      <c r="F181" s="31"/>
      <c r="G181" s="31"/>
    </row>
    <row r="182" spans="1:7" s="12" customFormat="1" ht="17.25" customHeight="1" x14ac:dyDescent="0.25">
      <c r="A182" s="20" t="s">
        <v>27</v>
      </c>
      <c r="B182" s="74">
        <v>169</v>
      </c>
      <c r="C182" s="82"/>
      <c r="D182" s="82"/>
      <c r="E182" s="123"/>
      <c r="F182" s="31"/>
      <c r="G182" s="31"/>
    </row>
    <row r="183" spans="1:7" s="12" customFormat="1" ht="17.25" customHeight="1" x14ac:dyDescent="0.25">
      <c r="A183" s="20" t="s">
        <v>27</v>
      </c>
      <c r="B183" s="74">
        <v>170</v>
      </c>
      <c r="C183" s="82"/>
      <c r="D183" s="82"/>
      <c r="E183" s="123"/>
      <c r="F183" s="31"/>
      <c r="G183" s="31"/>
    </row>
    <row r="184" spans="1:7" s="12" customFormat="1" ht="17.25" customHeight="1" x14ac:dyDescent="0.25">
      <c r="A184" s="20" t="s">
        <v>27</v>
      </c>
      <c r="B184" s="74">
        <v>171</v>
      </c>
      <c r="C184" s="82"/>
      <c r="D184" s="82"/>
      <c r="E184" s="123"/>
      <c r="F184" s="31"/>
      <c r="G184" s="31"/>
    </row>
    <row r="185" spans="1:7" s="12" customFormat="1" ht="17.25" customHeight="1" x14ac:dyDescent="0.25">
      <c r="A185" s="20" t="s">
        <v>27</v>
      </c>
      <c r="B185" s="74">
        <v>172</v>
      </c>
      <c r="C185" s="82"/>
      <c r="D185" s="82"/>
      <c r="E185" s="123"/>
      <c r="F185" s="31"/>
      <c r="G185" s="31"/>
    </row>
    <row r="186" spans="1:7" s="12" customFormat="1" ht="17.25" customHeight="1" x14ac:dyDescent="0.25">
      <c r="A186" s="20" t="s">
        <v>27</v>
      </c>
      <c r="B186" s="74">
        <v>173</v>
      </c>
      <c r="C186" s="82"/>
      <c r="D186" s="82"/>
      <c r="E186" s="123"/>
      <c r="F186" s="31"/>
      <c r="G186" s="31"/>
    </row>
    <row r="187" spans="1:7" s="12" customFormat="1" ht="17.25" customHeight="1" x14ac:dyDescent="0.25">
      <c r="A187" s="20" t="s">
        <v>27</v>
      </c>
      <c r="B187" s="74">
        <v>174</v>
      </c>
      <c r="C187" s="82"/>
      <c r="D187" s="82"/>
      <c r="E187" s="123"/>
      <c r="F187" s="31"/>
      <c r="G187" s="31"/>
    </row>
    <row r="188" spans="1:7" s="12" customFormat="1" ht="17.25" customHeight="1" x14ac:dyDescent="0.25">
      <c r="A188" s="20" t="s">
        <v>27</v>
      </c>
      <c r="B188" s="74">
        <v>175</v>
      </c>
      <c r="C188" s="82"/>
      <c r="D188" s="82"/>
      <c r="E188" s="123"/>
      <c r="F188" s="31"/>
      <c r="G188" s="31"/>
    </row>
    <row r="189" spans="1:7" s="12" customFormat="1" ht="17.25" customHeight="1" x14ac:dyDescent="0.25">
      <c r="A189" s="20" t="s">
        <v>27</v>
      </c>
      <c r="B189" s="74">
        <v>176</v>
      </c>
      <c r="C189" s="82"/>
      <c r="D189" s="82"/>
      <c r="E189" s="123"/>
      <c r="F189" s="31"/>
      <c r="G189" s="31"/>
    </row>
    <row r="190" spans="1:7" s="12" customFormat="1" ht="17.25" customHeight="1" x14ac:dyDescent="0.25">
      <c r="A190" s="20" t="s">
        <v>27</v>
      </c>
      <c r="B190" s="74">
        <v>177</v>
      </c>
      <c r="C190" s="82"/>
      <c r="D190" s="82"/>
      <c r="E190" s="123"/>
      <c r="F190" s="31"/>
      <c r="G190" s="31"/>
    </row>
    <row r="191" spans="1:7" s="12" customFormat="1" ht="17.25" customHeight="1" x14ac:dyDescent="0.25">
      <c r="A191" s="20" t="s">
        <v>27</v>
      </c>
      <c r="B191" s="74">
        <v>178</v>
      </c>
      <c r="C191" s="82"/>
      <c r="D191" s="82"/>
      <c r="E191" s="123"/>
      <c r="F191" s="31"/>
      <c r="G191" s="31"/>
    </row>
    <row r="192" spans="1:7" s="12" customFormat="1" ht="17.25" customHeight="1" x14ac:dyDescent="0.25">
      <c r="A192" s="20" t="s">
        <v>27</v>
      </c>
      <c r="B192" s="74">
        <v>179</v>
      </c>
      <c r="C192" s="82"/>
      <c r="D192" s="82"/>
      <c r="E192" s="123"/>
      <c r="F192" s="31"/>
      <c r="G192" s="31"/>
    </row>
    <row r="193" spans="1:7" s="12" customFormat="1" ht="17.25" customHeight="1" x14ac:dyDescent="0.25">
      <c r="A193" s="20" t="s">
        <v>27</v>
      </c>
      <c r="B193" s="74">
        <v>180</v>
      </c>
      <c r="C193" s="82"/>
      <c r="D193" s="82"/>
      <c r="E193" s="123"/>
      <c r="F193" s="31"/>
      <c r="G193" s="31"/>
    </row>
    <row r="194" spans="1:7" s="12" customFormat="1" ht="17.25" customHeight="1" x14ac:dyDescent="0.25">
      <c r="A194" s="20" t="s">
        <v>27</v>
      </c>
      <c r="B194" s="74">
        <v>181</v>
      </c>
      <c r="C194" s="82"/>
      <c r="D194" s="82"/>
      <c r="E194" s="123"/>
      <c r="F194" s="31"/>
      <c r="G194" s="31"/>
    </row>
    <row r="195" spans="1:7" s="12" customFormat="1" ht="17.25" customHeight="1" thickBot="1" x14ac:dyDescent="0.3">
      <c r="A195" s="136" t="s">
        <v>27</v>
      </c>
      <c r="B195" s="81">
        <v>182</v>
      </c>
      <c r="C195" s="137"/>
      <c r="D195" s="52"/>
      <c r="E195" s="138"/>
      <c r="F195" s="139"/>
      <c r="G195" s="139"/>
    </row>
    <row r="196" spans="1:7" s="12" customFormat="1" ht="17.25" hidden="1" customHeight="1" x14ac:dyDescent="0.25">
      <c r="A196" s="19" t="s">
        <v>106</v>
      </c>
      <c r="B196" s="74">
        <v>183</v>
      </c>
      <c r="C196" s="77"/>
      <c r="D196" s="15"/>
      <c r="E196" s="17"/>
      <c r="F196" s="31"/>
      <c r="G196" s="31"/>
    </row>
    <row r="197" spans="1:7" s="12" customFormat="1" ht="17.25" hidden="1" customHeight="1" x14ac:dyDescent="0.25">
      <c r="A197" s="19" t="s">
        <v>106</v>
      </c>
      <c r="B197" s="74">
        <v>184</v>
      </c>
      <c r="C197" s="140"/>
      <c r="D197" s="82"/>
      <c r="E197" s="123"/>
      <c r="F197" s="141"/>
      <c r="G197" s="141"/>
    </row>
    <row r="198" spans="1:7" s="12" customFormat="1" ht="17.25" hidden="1" customHeight="1" x14ac:dyDescent="0.25">
      <c r="A198" s="19" t="s">
        <v>106</v>
      </c>
      <c r="B198" s="74">
        <v>185</v>
      </c>
      <c r="C198" s="140"/>
      <c r="D198" s="82"/>
      <c r="E198" s="123"/>
      <c r="F198" s="141"/>
      <c r="G198" s="141"/>
    </row>
    <row r="199" spans="1:7" s="12" customFormat="1" ht="17.25" hidden="1" customHeight="1" x14ac:dyDescent="0.25">
      <c r="A199" s="19" t="s">
        <v>106</v>
      </c>
      <c r="B199" s="74">
        <v>186</v>
      </c>
      <c r="C199" s="140"/>
      <c r="D199" s="82"/>
      <c r="E199" s="123"/>
      <c r="F199" s="141"/>
      <c r="G199" s="141"/>
    </row>
    <row r="200" spans="1:7" s="12" customFormat="1" ht="17.25" hidden="1" customHeight="1" x14ac:dyDescent="0.25">
      <c r="A200" s="19" t="s">
        <v>106</v>
      </c>
      <c r="B200" s="74">
        <v>187</v>
      </c>
      <c r="C200" s="140"/>
      <c r="D200" s="82"/>
      <c r="E200" s="123"/>
      <c r="F200" s="141"/>
      <c r="G200" s="141"/>
    </row>
    <row r="201" spans="1:7" s="12" customFormat="1" ht="17.25" hidden="1" customHeight="1" x14ac:dyDescent="0.25">
      <c r="A201" s="19" t="s">
        <v>106</v>
      </c>
      <c r="B201" s="74">
        <v>188</v>
      </c>
      <c r="C201" s="140"/>
      <c r="D201" s="82"/>
      <c r="E201" s="123"/>
      <c r="F201" s="141"/>
      <c r="G201" s="141"/>
    </row>
    <row r="202" spans="1:7" s="12" customFormat="1" ht="17.25" hidden="1" customHeight="1" x14ac:dyDescent="0.25">
      <c r="A202" s="19" t="s">
        <v>106</v>
      </c>
      <c r="B202" s="74">
        <v>189</v>
      </c>
      <c r="C202" s="140"/>
      <c r="D202" s="82"/>
      <c r="E202" s="123"/>
      <c r="F202" s="141"/>
      <c r="G202" s="141"/>
    </row>
    <row r="203" spans="1:7" s="12" customFormat="1" ht="17.25" hidden="1" customHeight="1" x14ac:dyDescent="0.25">
      <c r="A203" s="19" t="s">
        <v>106</v>
      </c>
      <c r="B203" s="74">
        <v>190</v>
      </c>
      <c r="C203" s="140"/>
      <c r="D203" s="82"/>
      <c r="E203" s="123"/>
      <c r="F203" s="141"/>
      <c r="G203" s="141"/>
    </row>
    <row r="204" spans="1:7" s="12" customFormat="1" ht="17.25" hidden="1" customHeight="1" x14ac:dyDescent="0.25">
      <c r="A204" s="19" t="s">
        <v>106</v>
      </c>
      <c r="B204" s="74">
        <v>191</v>
      </c>
      <c r="C204" s="140"/>
      <c r="D204" s="82"/>
      <c r="E204" s="123"/>
      <c r="F204" s="141"/>
      <c r="G204" s="141"/>
    </row>
    <row r="205" spans="1:7" s="12" customFormat="1" ht="17.25" hidden="1" customHeight="1" x14ac:dyDescent="0.25">
      <c r="A205" s="19" t="s">
        <v>106</v>
      </c>
      <c r="B205" s="74">
        <v>192</v>
      </c>
      <c r="C205" s="140"/>
      <c r="D205" s="82"/>
      <c r="E205" s="123"/>
      <c r="F205" s="141"/>
      <c r="G205" s="141"/>
    </row>
    <row r="206" spans="1:7" s="12" customFormat="1" ht="17.25" hidden="1" customHeight="1" x14ac:dyDescent="0.25">
      <c r="A206" s="19" t="s">
        <v>106</v>
      </c>
      <c r="B206" s="74">
        <v>193</v>
      </c>
      <c r="C206" s="140"/>
      <c r="D206" s="82"/>
      <c r="E206" s="123"/>
      <c r="F206" s="141"/>
      <c r="G206" s="141"/>
    </row>
    <row r="207" spans="1:7" s="2" customFormat="1" ht="17.25" hidden="1" customHeight="1" x14ac:dyDescent="0.25">
      <c r="A207" s="19" t="s">
        <v>106</v>
      </c>
      <c r="B207" s="85">
        <v>194</v>
      </c>
      <c r="C207" s="15" t="s">
        <v>107</v>
      </c>
      <c r="D207" s="15" t="s">
        <v>108</v>
      </c>
      <c r="E207" s="17"/>
      <c r="F207" s="33"/>
      <c r="G207" s="33"/>
    </row>
    <row r="208" spans="1:7" s="2" customFormat="1" ht="17.25" hidden="1" customHeight="1" x14ac:dyDescent="0.25">
      <c r="A208" s="19" t="s">
        <v>106</v>
      </c>
      <c r="B208" s="74">
        <v>195</v>
      </c>
      <c r="C208" s="124"/>
      <c r="D208" s="42"/>
      <c r="E208" s="17"/>
      <c r="F208" s="33"/>
      <c r="G208" s="33"/>
    </row>
    <row r="209" spans="1:7" s="2" customFormat="1" ht="17.25" hidden="1" customHeight="1" x14ac:dyDescent="0.25">
      <c r="A209" s="19" t="s">
        <v>106</v>
      </c>
      <c r="B209" s="74">
        <v>196</v>
      </c>
      <c r="C209" s="124"/>
      <c r="D209" s="42"/>
      <c r="E209" s="17"/>
      <c r="F209" s="33"/>
      <c r="G209" s="33"/>
    </row>
    <row r="210" spans="1:7" s="2" customFormat="1" ht="17.25" hidden="1" customHeight="1" x14ac:dyDescent="0.25">
      <c r="A210" s="19" t="s">
        <v>106</v>
      </c>
      <c r="B210" s="74">
        <v>197</v>
      </c>
      <c r="C210" s="124"/>
      <c r="D210" s="42"/>
      <c r="E210" s="17"/>
      <c r="F210" s="33"/>
      <c r="G210" s="33"/>
    </row>
    <row r="211" spans="1:7" s="2" customFormat="1" ht="17.25" hidden="1" customHeight="1" x14ac:dyDescent="0.25">
      <c r="A211" s="19" t="s">
        <v>106</v>
      </c>
      <c r="B211" s="74">
        <v>198</v>
      </c>
      <c r="C211" s="124"/>
      <c r="D211" s="42"/>
      <c r="E211" s="17"/>
      <c r="F211" s="33"/>
      <c r="G211" s="33"/>
    </row>
    <row r="212" spans="1:7" s="2" customFormat="1" ht="17.25" hidden="1" customHeight="1" x14ac:dyDescent="0.25">
      <c r="A212" s="19" t="s">
        <v>106</v>
      </c>
      <c r="B212" s="74">
        <v>199</v>
      </c>
      <c r="C212" s="124"/>
      <c r="D212" s="42"/>
      <c r="E212" s="17"/>
      <c r="F212" s="33"/>
      <c r="G212" s="33"/>
    </row>
    <row r="213" spans="1:7" s="2" customFormat="1" ht="17.25" hidden="1" customHeight="1" x14ac:dyDescent="0.25">
      <c r="A213" s="19" t="s">
        <v>106</v>
      </c>
      <c r="B213" s="74">
        <v>200</v>
      </c>
      <c r="C213" s="124"/>
      <c r="D213" s="42"/>
      <c r="E213" s="17"/>
      <c r="F213" s="33"/>
      <c r="G213" s="33"/>
    </row>
    <row r="214" spans="1:7" s="2" customFormat="1" ht="17.25" hidden="1" customHeight="1" x14ac:dyDescent="0.25">
      <c r="A214" s="19" t="s">
        <v>106</v>
      </c>
      <c r="B214" s="74">
        <v>201</v>
      </c>
      <c r="C214" s="124"/>
      <c r="D214" s="42"/>
      <c r="E214" s="17"/>
      <c r="F214" s="33"/>
      <c r="G214" s="33"/>
    </row>
    <row r="215" spans="1:7" s="2" customFormat="1" ht="17.25" hidden="1" customHeight="1" x14ac:dyDescent="0.25">
      <c r="A215" s="19" t="s">
        <v>106</v>
      </c>
      <c r="B215" s="74">
        <v>202</v>
      </c>
      <c r="C215" s="124"/>
      <c r="D215" s="42"/>
      <c r="E215" s="17"/>
      <c r="F215" s="33"/>
      <c r="G215" s="33"/>
    </row>
    <row r="216" spans="1:7" s="2" customFormat="1" ht="17.25" hidden="1" customHeight="1" x14ac:dyDescent="0.25">
      <c r="A216" s="19" t="s">
        <v>106</v>
      </c>
      <c r="B216" s="74">
        <v>203</v>
      </c>
      <c r="C216" s="124"/>
      <c r="D216" s="42"/>
      <c r="E216" s="17"/>
      <c r="F216" s="33"/>
      <c r="G216" s="33"/>
    </row>
    <row r="217" spans="1:7" s="2" customFormat="1" ht="17.25" hidden="1" customHeight="1" x14ac:dyDescent="0.25">
      <c r="A217" s="19" t="s">
        <v>106</v>
      </c>
      <c r="B217" s="74">
        <v>204</v>
      </c>
      <c r="C217" s="124"/>
      <c r="D217" s="125"/>
      <c r="E217" s="123"/>
      <c r="F217" s="142"/>
      <c r="G217" s="142"/>
    </row>
    <row r="218" spans="1:7" s="2" customFormat="1" ht="17.25" hidden="1" customHeight="1" x14ac:dyDescent="0.25">
      <c r="A218" s="19" t="s">
        <v>106</v>
      </c>
      <c r="B218" s="85">
        <v>205</v>
      </c>
      <c r="C218" s="82" t="s">
        <v>109</v>
      </c>
      <c r="D218" s="54" t="s">
        <v>110</v>
      </c>
      <c r="E218" s="123"/>
      <c r="F218" s="142"/>
      <c r="G218" s="142"/>
    </row>
    <row r="219" spans="1:7" s="2" customFormat="1" ht="17.25" hidden="1" customHeight="1" x14ac:dyDescent="0.25">
      <c r="A219" s="19" t="s">
        <v>106</v>
      </c>
      <c r="B219" s="85">
        <v>206</v>
      </c>
      <c r="C219" s="82" t="s">
        <v>111</v>
      </c>
      <c r="D219" s="82" t="s">
        <v>112</v>
      </c>
      <c r="E219" s="123"/>
      <c r="F219" s="142"/>
      <c r="G219" s="142"/>
    </row>
    <row r="220" spans="1:7" s="2" customFormat="1" ht="17.25" hidden="1" customHeight="1" x14ac:dyDescent="0.25">
      <c r="A220" s="19" t="s">
        <v>106</v>
      </c>
      <c r="B220" s="74">
        <v>207</v>
      </c>
      <c r="C220" s="82"/>
      <c r="D220" s="82"/>
      <c r="E220" s="123"/>
      <c r="F220" s="142"/>
      <c r="G220" s="142"/>
    </row>
    <row r="221" spans="1:7" s="2" customFormat="1" ht="17.25" hidden="1" customHeight="1" x14ac:dyDescent="0.25">
      <c r="A221" s="19" t="s">
        <v>106</v>
      </c>
      <c r="B221" s="74">
        <v>208</v>
      </c>
      <c r="C221" s="124"/>
      <c r="D221" s="125"/>
      <c r="E221" s="123"/>
      <c r="F221" s="142"/>
      <c r="G221" s="142"/>
    </row>
    <row r="222" spans="1:7" s="2" customFormat="1" ht="17.25" hidden="1" customHeight="1" x14ac:dyDescent="0.25">
      <c r="A222" s="19" t="s">
        <v>106</v>
      </c>
      <c r="B222" s="74">
        <v>209</v>
      </c>
      <c r="C222" s="124"/>
      <c r="D222" s="125"/>
      <c r="E222" s="123"/>
      <c r="F222" s="142"/>
      <c r="G222" s="142"/>
    </row>
    <row r="223" spans="1:7" s="2" customFormat="1" ht="17.25" hidden="1" customHeight="1" x14ac:dyDescent="0.25">
      <c r="A223" s="19" t="s">
        <v>106</v>
      </c>
      <c r="B223" s="74">
        <v>210</v>
      </c>
      <c r="C223" s="124"/>
      <c r="D223" s="125"/>
      <c r="E223" s="123"/>
      <c r="F223" s="142"/>
      <c r="G223" s="142"/>
    </row>
    <row r="224" spans="1:7" s="2" customFormat="1" ht="17.25" hidden="1" customHeight="1" x14ac:dyDescent="0.25">
      <c r="A224" s="19" t="s">
        <v>106</v>
      </c>
      <c r="B224" s="74">
        <v>211</v>
      </c>
      <c r="C224" s="124"/>
      <c r="D224" s="125"/>
      <c r="E224" s="123"/>
      <c r="F224" s="142"/>
      <c r="G224" s="142"/>
    </row>
    <row r="225" spans="1:7" s="2" customFormat="1" ht="17.25" hidden="1" customHeight="1" x14ac:dyDescent="0.25">
      <c r="A225" s="19" t="s">
        <v>106</v>
      </c>
      <c r="B225" s="74">
        <v>212</v>
      </c>
      <c r="C225" s="124"/>
      <c r="D225" s="125"/>
      <c r="E225" s="123"/>
      <c r="F225" s="142"/>
      <c r="G225" s="142"/>
    </row>
    <row r="226" spans="1:7" s="2" customFormat="1" ht="17.25" hidden="1" customHeight="1" x14ac:dyDescent="0.25">
      <c r="A226" s="19" t="s">
        <v>106</v>
      </c>
      <c r="B226" s="74">
        <v>213</v>
      </c>
      <c r="C226" s="124"/>
      <c r="D226" s="125"/>
      <c r="E226" s="123"/>
      <c r="F226" s="142"/>
      <c r="G226" s="142"/>
    </row>
    <row r="227" spans="1:7" s="2" customFormat="1" ht="17.25" hidden="1" customHeight="1" x14ac:dyDescent="0.25">
      <c r="A227" s="19" t="s">
        <v>106</v>
      </c>
      <c r="B227" s="74">
        <v>214</v>
      </c>
      <c r="C227" s="124"/>
      <c r="D227" s="125"/>
      <c r="E227" s="123"/>
      <c r="F227" s="142"/>
      <c r="G227" s="142"/>
    </row>
    <row r="228" spans="1:7" s="2" customFormat="1" ht="17.25" hidden="1" customHeight="1" x14ac:dyDescent="0.25">
      <c r="A228" s="19" t="s">
        <v>106</v>
      </c>
      <c r="B228" s="74">
        <v>215</v>
      </c>
      <c r="C228" s="124"/>
      <c r="D228" s="125"/>
      <c r="E228" s="123"/>
      <c r="F228" s="142"/>
      <c r="G228" s="142"/>
    </row>
    <row r="229" spans="1:7" s="2" customFormat="1" ht="17.25" hidden="1" customHeight="1" x14ac:dyDescent="0.25">
      <c r="A229" s="19" t="s">
        <v>106</v>
      </c>
      <c r="B229" s="74">
        <v>216</v>
      </c>
      <c r="C229" s="124"/>
      <c r="D229" s="125"/>
      <c r="E229" s="123"/>
      <c r="F229" s="142"/>
      <c r="G229" s="142"/>
    </row>
    <row r="230" spans="1:7" s="2" customFormat="1" ht="17.25" hidden="1" customHeight="1" x14ac:dyDescent="0.25">
      <c r="A230" s="19" t="s">
        <v>106</v>
      </c>
      <c r="B230" s="74">
        <v>217</v>
      </c>
      <c r="C230" s="124"/>
      <c r="D230" s="125"/>
      <c r="E230" s="123"/>
      <c r="F230" s="142"/>
      <c r="G230" s="142"/>
    </row>
    <row r="231" spans="1:7" s="2" customFormat="1" ht="17.25" hidden="1" customHeight="1" x14ac:dyDescent="0.25">
      <c r="A231" s="19" t="s">
        <v>106</v>
      </c>
      <c r="B231" s="74">
        <v>218</v>
      </c>
      <c r="C231" s="124"/>
      <c r="D231" s="125"/>
      <c r="E231" s="123"/>
      <c r="F231" s="142"/>
      <c r="G231" s="142"/>
    </row>
    <row r="232" spans="1:7" ht="17.25" hidden="1" customHeight="1" x14ac:dyDescent="0.25">
      <c r="A232" s="19" t="s">
        <v>106</v>
      </c>
      <c r="B232" s="74">
        <v>219</v>
      </c>
      <c r="C232" s="80"/>
      <c r="D232" s="90"/>
      <c r="E232" s="123"/>
      <c r="F232" s="142"/>
      <c r="G232" s="142"/>
    </row>
    <row r="233" spans="1:7" s="14" customFormat="1" ht="17.25" hidden="1" customHeight="1" x14ac:dyDescent="0.25">
      <c r="A233" s="19" t="s">
        <v>106</v>
      </c>
      <c r="B233" s="85">
        <v>220</v>
      </c>
      <c r="C233" s="82" t="s">
        <v>113</v>
      </c>
      <c r="D233" s="82" t="s">
        <v>114</v>
      </c>
      <c r="E233" s="123"/>
      <c r="F233" s="142"/>
      <c r="G233" s="142"/>
    </row>
    <row r="234" spans="1:7" s="2" customFormat="1" ht="17.25" hidden="1" customHeight="1" x14ac:dyDescent="0.25">
      <c r="A234" s="19" t="s">
        <v>106</v>
      </c>
      <c r="B234" s="85">
        <v>221</v>
      </c>
      <c r="C234" s="82" t="s">
        <v>42</v>
      </c>
      <c r="D234" s="82" t="s">
        <v>115</v>
      </c>
      <c r="E234" s="123"/>
      <c r="F234" s="142"/>
      <c r="G234" s="142"/>
    </row>
    <row r="235" spans="1:7" s="2" customFormat="1" ht="17.25" hidden="1" customHeight="1" x14ac:dyDescent="0.25">
      <c r="A235" s="19" t="s">
        <v>106</v>
      </c>
      <c r="B235" s="85">
        <v>222</v>
      </c>
      <c r="C235" s="82" t="s">
        <v>116</v>
      </c>
      <c r="D235" s="82" t="s">
        <v>117</v>
      </c>
      <c r="E235" s="123"/>
      <c r="F235" s="142"/>
      <c r="G235" s="142"/>
    </row>
    <row r="236" spans="1:7" s="2" customFormat="1" ht="17.25" hidden="1" customHeight="1" x14ac:dyDescent="0.25">
      <c r="A236" s="19" t="s">
        <v>106</v>
      </c>
      <c r="B236" s="85">
        <v>223</v>
      </c>
      <c r="C236" s="82" t="s">
        <v>118</v>
      </c>
      <c r="D236" s="82" t="s">
        <v>119</v>
      </c>
      <c r="E236" s="123"/>
      <c r="F236" s="142"/>
      <c r="G236" s="142"/>
    </row>
    <row r="237" spans="1:7" s="2" customFormat="1" ht="17.25" hidden="1" customHeight="1" x14ac:dyDescent="0.25">
      <c r="A237" s="19" t="s">
        <v>106</v>
      </c>
      <c r="B237" s="85">
        <v>224</v>
      </c>
      <c r="C237" s="82" t="s">
        <v>120</v>
      </c>
      <c r="D237" s="82" t="s">
        <v>121</v>
      </c>
      <c r="E237" s="123"/>
      <c r="F237" s="142"/>
      <c r="G237" s="142"/>
    </row>
    <row r="238" spans="1:7" s="2" customFormat="1" ht="17.25" hidden="1" customHeight="1" x14ac:dyDescent="0.25">
      <c r="A238" s="19" t="s">
        <v>106</v>
      </c>
      <c r="B238" s="74">
        <v>225</v>
      </c>
      <c r="C238" s="82"/>
      <c r="D238" s="82"/>
      <c r="E238" s="123"/>
      <c r="F238" s="142"/>
      <c r="G238" s="142"/>
    </row>
    <row r="239" spans="1:7" s="2" customFormat="1" ht="17.25" hidden="1" customHeight="1" x14ac:dyDescent="0.25">
      <c r="A239" s="19" t="s">
        <v>106</v>
      </c>
      <c r="B239" s="74">
        <v>226</v>
      </c>
      <c r="C239" s="82"/>
      <c r="D239" s="82"/>
      <c r="E239" s="123"/>
      <c r="F239" s="142"/>
      <c r="G239" s="142"/>
    </row>
    <row r="240" spans="1:7" s="2" customFormat="1" ht="17.25" hidden="1" customHeight="1" x14ac:dyDescent="0.25">
      <c r="A240" s="19" t="s">
        <v>106</v>
      </c>
      <c r="B240" s="74">
        <v>227</v>
      </c>
      <c r="C240" s="82"/>
      <c r="D240" s="82"/>
      <c r="E240" s="123"/>
      <c r="F240" s="142"/>
      <c r="G240" s="142"/>
    </row>
    <row r="241" spans="1:7" s="2" customFormat="1" ht="17.25" hidden="1" customHeight="1" x14ac:dyDescent="0.25">
      <c r="A241" s="19" t="s">
        <v>106</v>
      </c>
      <c r="B241" s="74">
        <v>228</v>
      </c>
      <c r="C241" s="82"/>
      <c r="D241" s="82"/>
      <c r="E241" s="123"/>
      <c r="F241" s="142"/>
      <c r="G241" s="142"/>
    </row>
    <row r="242" spans="1:7" s="2" customFormat="1" ht="17.25" hidden="1" customHeight="1" x14ac:dyDescent="0.25">
      <c r="A242" s="19" t="s">
        <v>106</v>
      </c>
      <c r="B242" s="74">
        <v>229</v>
      </c>
      <c r="C242" s="82"/>
      <c r="D242" s="82"/>
      <c r="E242" s="123"/>
      <c r="F242" s="142"/>
      <c r="G242" s="142"/>
    </row>
    <row r="243" spans="1:7" s="2" customFormat="1" ht="17.25" hidden="1" customHeight="1" x14ac:dyDescent="0.25">
      <c r="A243" s="19" t="s">
        <v>106</v>
      </c>
      <c r="B243" s="74">
        <v>230</v>
      </c>
      <c r="C243" s="82"/>
      <c r="D243" s="82"/>
      <c r="E243" s="123"/>
      <c r="F243" s="142"/>
      <c r="G243" s="142"/>
    </row>
    <row r="244" spans="1:7" s="2" customFormat="1" ht="17.25" hidden="1" customHeight="1" x14ac:dyDescent="0.25">
      <c r="A244" s="19" t="s">
        <v>106</v>
      </c>
      <c r="B244" s="74">
        <v>231</v>
      </c>
      <c r="C244" s="82"/>
      <c r="D244" s="82"/>
      <c r="E244" s="123"/>
      <c r="F244" s="142"/>
      <c r="G244" s="142"/>
    </row>
    <row r="245" spans="1:7" s="2" customFormat="1" ht="17.25" hidden="1" customHeight="1" x14ac:dyDescent="0.25">
      <c r="A245" s="19" t="s">
        <v>106</v>
      </c>
      <c r="B245" s="74">
        <v>232</v>
      </c>
      <c r="C245" s="82"/>
      <c r="D245" s="82"/>
      <c r="E245" s="123"/>
      <c r="F245" s="142"/>
      <c r="G245" s="142"/>
    </row>
    <row r="246" spans="1:7" s="2" customFormat="1" ht="17.25" hidden="1" customHeight="1" x14ac:dyDescent="0.25">
      <c r="A246" s="19" t="s">
        <v>106</v>
      </c>
      <c r="B246" s="74">
        <v>233</v>
      </c>
      <c r="C246" s="82"/>
      <c r="D246" s="82"/>
      <c r="E246" s="123"/>
      <c r="F246" s="142"/>
      <c r="G246" s="142"/>
    </row>
    <row r="247" spans="1:7" s="2" customFormat="1" ht="17.25" hidden="1" customHeight="1" x14ac:dyDescent="0.25">
      <c r="A247" s="19" t="s">
        <v>106</v>
      </c>
      <c r="B247" s="74">
        <v>234</v>
      </c>
      <c r="C247" s="82"/>
      <c r="D247" s="82"/>
      <c r="E247" s="123"/>
      <c r="F247" s="142"/>
      <c r="G247" s="142"/>
    </row>
    <row r="248" spans="1:7" s="2" customFormat="1" ht="17.25" hidden="1" customHeight="1" x14ac:dyDescent="0.25">
      <c r="A248" s="19" t="s">
        <v>106</v>
      </c>
      <c r="B248" s="74">
        <v>235</v>
      </c>
      <c r="C248" s="82"/>
      <c r="D248" s="82"/>
      <c r="E248" s="123"/>
      <c r="F248" s="142"/>
      <c r="G248" s="142"/>
    </row>
    <row r="249" spans="1:7" s="2" customFormat="1" ht="17.25" hidden="1" customHeight="1" x14ac:dyDescent="0.25">
      <c r="A249" s="19" t="s">
        <v>106</v>
      </c>
      <c r="B249" s="74">
        <v>236</v>
      </c>
      <c r="C249" s="82"/>
      <c r="D249" s="82"/>
      <c r="E249" s="123"/>
      <c r="F249" s="142"/>
      <c r="G249" s="142"/>
    </row>
    <row r="250" spans="1:7" s="2" customFormat="1" ht="17.25" hidden="1" customHeight="1" x14ac:dyDescent="0.25">
      <c r="A250" s="19" t="s">
        <v>106</v>
      </c>
      <c r="B250" s="85">
        <v>237</v>
      </c>
      <c r="C250" s="122" t="s">
        <v>122</v>
      </c>
      <c r="D250" s="122" t="s">
        <v>123</v>
      </c>
      <c r="E250" s="123"/>
      <c r="F250" s="142"/>
      <c r="G250" s="142"/>
    </row>
    <row r="251" spans="1:7" s="2" customFormat="1" ht="17.25" hidden="1" customHeight="1" x14ac:dyDescent="0.25">
      <c r="A251" s="19" t="s">
        <v>106</v>
      </c>
      <c r="B251" s="85">
        <v>238</v>
      </c>
      <c r="C251" s="82" t="s">
        <v>124</v>
      </c>
      <c r="D251" s="82" t="s">
        <v>125</v>
      </c>
      <c r="E251" s="123"/>
      <c r="F251" s="142"/>
      <c r="G251" s="142"/>
    </row>
    <row r="252" spans="1:7" s="2" customFormat="1" ht="17.25" hidden="1" customHeight="1" x14ac:dyDescent="0.25">
      <c r="A252" s="19" t="s">
        <v>106</v>
      </c>
      <c r="B252" s="85">
        <v>239</v>
      </c>
      <c r="C252" s="54" t="s">
        <v>126</v>
      </c>
      <c r="D252" s="54" t="s">
        <v>126</v>
      </c>
      <c r="E252" s="123"/>
      <c r="F252" s="142"/>
      <c r="G252" s="142"/>
    </row>
    <row r="253" spans="1:7" s="2" customFormat="1" ht="17.25" hidden="1" customHeight="1" x14ac:dyDescent="0.25">
      <c r="A253" s="19" t="s">
        <v>106</v>
      </c>
      <c r="B253" s="85">
        <v>240</v>
      </c>
      <c r="C253" s="82" t="s">
        <v>127</v>
      </c>
      <c r="D253" s="82" t="s">
        <v>127</v>
      </c>
      <c r="E253" s="123"/>
      <c r="F253" s="142"/>
      <c r="G253" s="142"/>
    </row>
    <row r="254" spans="1:7" s="2" customFormat="1" ht="17.25" hidden="1" customHeight="1" x14ac:dyDescent="0.25">
      <c r="A254" s="19" t="s">
        <v>106</v>
      </c>
      <c r="B254" s="85">
        <v>241</v>
      </c>
      <c r="C254" s="82" t="s">
        <v>128</v>
      </c>
      <c r="D254" s="82" t="s">
        <v>129</v>
      </c>
      <c r="E254" s="123"/>
      <c r="F254" s="142"/>
      <c r="G254" s="142"/>
    </row>
    <row r="255" spans="1:7" s="2" customFormat="1" ht="17.25" hidden="1" customHeight="1" x14ac:dyDescent="0.25">
      <c r="A255" s="19" t="s">
        <v>106</v>
      </c>
      <c r="B255" s="85">
        <v>242</v>
      </c>
      <c r="C255" s="82" t="s">
        <v>130</v>
      </c>
      <c r="D255" s="82" t="s">
        <v>131</v>
      </c>
      <c r="E255" s="123"/>
      <c r="F255" s="142"/>
      <c r="G255" s="142"/>
    </row>
    <row r="256" spans="1:7" s="2" customFormat="1" ht="17.25" hidden="1" customHeight="1" x14ac:dyDescent="0.25">
      <c r="A256" s="19" t="s">
        <v>106</v>
      </c>
      <c r="B256" s="85">
        <v>243</v>
      </c>
      <c r="C256" s="82" t="s">
        <v>132</v>
      </c>
      <c r="D256" s="82" t="s">
        <v>62</v>
      </c>
      <c r="E256" s="123"/>
      <c r="F256" s="142"/>
      <c r="G256" s="142"/>
    </row>
    <row r="257" spans="1:7" s="2" customFormat="1" ht="17.25" hidden="1" customHeight="1" x14ac:dyDescent="0.25">
      <c r="A257" s="19" t="s">
        <v>106</v>
      </c>
      <c r="B257" s="85">
        <v>244</v>
      </c>
      <c r="C257" s="82" t="s">
        <v>63</v>
      </c>
      <c r="D257" s="82" t="s">
        <v>64</v>
      </c>
      <c r="E257" s="123"/>
      <c r="F257" s="142"/>
      <c r="G257" s="142"/>
    </row>
    <row r="258" spans="1:7" s="2" customFormat="1" ht="17.25" hidden="1" customHeight="1" x14ac:dyDescent="0.25">
      <c r="A258" s="19" t="s">
        <v>106</v>
      </c>
      <c r="B258" s="85">
        <v>245</v>
      </c>
      <c r="C258" s="82" t="s">
        <v>133</v>
      </c>
      <c r="D258" s="82" t="s">
        <v>134</v>
      </c>
      <c r="E258" s="123"/>
      <c r="F258" s="142"/>
      <c r="G258" s="142"/>
    </row>
    <row r="259" spans="1:7" s="2" customFormat="1" ht="17.25" hidden="1" customHeight="1" x14ac:dyDescent="0.25">
      <c r="A259" s="19" t="s">
        <v>106</v>
      </c>
      <c r="B259" s="85">
        <v>246</v>
      </c>
      <c r="C259" s="82" t="s">
        <v>135</v>
      </c>
      <c r="D259" s="82" t="s">
        <v>136</v>
      </c>
      <c r="E259" s="123"/>
      <c r="F259" s="142"/>
      <c r="G259" s="142"/>
    </row>
    <row r="260" spans="1:7" s="2" customFormat="1" ht="17.25" hidden="1" customHeight="1" x14ac:dyDescent="0.25">
      <c r="A260" s="19" t="s">
        <v>106</v>
      </c>
      <c r="B260" s="85">
        <v>247</v>
      </c>
      <c r="C260" s="82" t="s">
        <v>137</v>
      </c>
      <c r="D260" s="82" t="s">
        <v>138</v>
      </c>
      <c r="E260" s="123"/>
      <c r="F260" s="142"/>
      <c r="G260" s="142"/>
    </row>
    <row r="261" spans="1:7" s="2" customFormat="1" ht="17.25" hidden="1" customHeight="1" x14ac:dyDescent="0.25">
      <c r="A261" s="19" t="s">
        <v>106</v>
      </c>
      <c r="B261" s="85">
        <v>248</v>
      </c>
      <c r="C261" s="54" t="s">
        <v>139</v>
      </c>
      <c r="D261" s="82" t="s">
        <v>140</v>
      </c>
      <c r="E261" s="123"/>
      <c r="F261" s="142"/>
      <c r="G261" s="142"/>
    </row>
    <row r="262" spans="1:7" s="2" customFormat="1" ht="17.25" hidden="1" customHeight="1" x14ac:dyDescent="0.25">
      <c r="A262" s="19" t="s">
        <v>106</v>
      </c>
      <c r="B262" s="85">
        <v>249</v>
      </c>
      <c r="C262" s="82" t="s">
        <v>141</v>
      </c>
      <c r="D262" s="82" t="s">
        <v>142</v>
      </c>
      <c r="E262" s="123"/>
      <c r="F262" s="142"/>
      <c r="G262" s="142"/>
    </row>
    <row r="263" spans="1:7" s="2" customFormat="1" ht="17.25" hidden="1" customHeight="1" x14ac:dyDescent="0.25">
      <c r="A263" s="19" t="s">
        <v>106</v>
      </c>
      <c r="B263" s="85">
        <v>250</v>
      </c>
      <c r="C263" s="82" t="s">
        <v>143</v>
      </c>
      <c r="D263" s="82" t="s">
        <v>144</v>
      </c>
      <c r="E263" s="123"/>
      <c r="F263" s="142"/>
      <c r="G263" s="142"/>
    </row>
    <row r="264" spans="1:7" s="2" customFormat="1" ht="17.25" hidden="1" customHeight="1" x14ac:dyDescent="0.25">
      <c r="A264" s="19" t="s">
        <v>106</v>
      </c>
      <c r="B264" s="85">
        <v>251</v>
      </c>
      <c r="C264" s="82" t="s">
        <v>145</v>
      </c>
      <c r="D264" s="82" t="s">
        <v>146</v>
      </c>
      <c r="E264" s="123"/>
      <c r="F264" s="142"/>
      <c r="G264" s="142"/>
    </row>
    <row r="265" spans="1:7" s="2" customFormat="1" ht="17.25" hidden="1" customHeight="1" x14ac:dyDescent="0.25">
      <c r="A265" s="19" t="s">
        <v>106</v>
      </c>
      <c r="B265" s="85">
        <v>252</v>
      </c>
      <c r="C265" s="82" t="s">
        <v>147</v>
      </c>
      <c r="D265" s="82" t="s">
        <v>148</v>
      </c>
      <c r="E265" s="123"/>
      <c r="F265" s="142"/>
      <c r="G265" s="142"/>
    </row>
    <row r="266" spans="1:7" s="2" customFormat="1" ht="17.25" hidden="1" customHeight="1" x14ac:dyDescent="0.25">
      <c r="A266" s="19" t="s">
        <v>106</v>
      </c>
      <c r="B266" s="85">
        <v>253</v>
      </c>
      <c r="C266" s="82" t="s">
        <v>149</v>
      </c>
      <c r="D266" s="82" t="s">
        <v>150</v>
      </c>
      <c r="E266" s="123"/>
      <c r="F266" s="142"/>
      <c r="G266" s="142"/>
    </row>
    <row r="267" spans="1:7" s="2" customFormat="1" ht="17.25" hidden="1" customHeight="1" x14ac:dyDescent="0.25">
      <c r="A267" s="19" t="s">
        <v>106</v>
      </c>
      <c r="B267" s="85">
        <v>254</v>
      </c>
      <c r="C267" s="82" t="s">
        <v>151</v>
      </c>
      <c r="D267" s="82" t="s">
        <v>152</v>
      </c>
      <c r="E267" s="123"/>
      <c r="F267" s="142"/>
      <c r="G267" s="142"/>
    </row>
    <row r="268" spans="1:7" s="2" customFormat="1" ht="17.25" hidden="1" customHeight="1" x14ac:dyDescent="0.25">
      <c r="A268" s="19" t="s">
        <v>106</v>
      </c>
      <c r="B268" s="85">
        <v>255</v>
      </c>
      <c r="C268" s="82" t="s">
        <v>153</v>
      </c>
      <c r="D268" s="82" t="s">
        <v>154</v>
      </c>
      <c r="E268" s="123"/>
      <c r="F268" s="142"/>
      <c r="G268" s="142"/>
    </row>
    <row r="269" spans="1:7" s="2" customFormat="1" ht="17.25" hidden="1" customHeight="1" x14ac:dyDescent="0.25">
      <c r="A269" s="19" t="s">
        <v>106</v>
      </c>
      <c r="B269" s="85">
        <v>256</v>
      </c>
      <c r="C269" s="82" t="s">
        <v>155</v>
      </c>
      <c r="D269" s="82" t="s">
        <v>156</v>
      </c>
      <c r="E269" s="123"/>
      <c r="F269" s="142"/>
      <c r="G269" s="142"/>
    </row>
    <row r="270" spans="1:7" s="2" customFormat="1" ht="17.25" hidden="1" customHeight="1" x14ac:dyDescent="0.25">
      <c r="A270" s="19" t="s">
        <v>106</v>
      </c>
      <c r="B270" s="74">
        <v>257</v>
      </c>
      <c r="C270" s="82"/>
      <c r="D270" s="82"/>
      <c r="E270" s="123"/>
      <c r="F270" s="142"/>
      <c r="G270" s="142"/>
    </row>
    <row r="271" spans="1:7" s="2" customFormat="1" ht="17.25" hidden="1" customHeight="1" x14ac:dyDescent="0.25">
      <c r="A271" s="19" t="s">
        <v>106</v>
      </c>
      <c r="B271" s="74">
        <v>258</v>
      </c>
      <c r="C271" s="82"/>
      <c r="D271" s="82"/>
      <c r="E271" s="123"/>
      <c r="F271" s="142"/>
      <c r="G271" s="142"/>
    </row>
    <row r="272" spans="1:7" s="2" customFormat="1" ht="17.25" hidden="1" customHeight="1" x14ac:dyDescent="0.25">
      <c r="A272" s="19" t="s">
        <v>106</v>
      </c>
      <c r="B272" s="74">
        <v>259</v>
      </c>
      <c r="C272" s="82"/>
      <c r="D272" s="82"/>
      <c r="E272" s="123"/>
      <c r="F272" s="142"/>
      <c r="G272" s="142"/>
    </row>
    <row r="273" spans="1:7" s="2" customFormat="1" ht="17.25" hidden="1" customHeight="1" x14ac:dyDescent="0.25">
      <c r="A273" s="19" t="s">
        <v>106</v>
      </c>
      <c r="B273" s="74">
        <v>260</v>
      </c>
      <c r="C273" s="82"/>
      <c r="D273" s="82"/>
      <c r="E273" s="123"/>
      <c r="F273" s="142"/>
      <c r="G273" s="142"/>
    </row>
    <row r="274" spans="1:7" s="2" customFormat="1" ht="17.25" hidden="1" customHeight="1" x14ac:dyDescent="0.25">
      <c r="A274" s="19" t="s">
        <v>106</v>
      </c>
      <c r="B274" s="74">
        <v>261</v>
      </c>
      <c r="C274" s="82"/>
      <c r="D274" s="82"/>
      <c r="E274" s="123"/>
      <c r="F274" s="142"/>
      <c r="G274" s="142"/>
    </row>
    <row r="275" spans="1:7" s="2" customFormat="1" ht="17.25" hidden="1" customHeight="1" x14ac:dyDescent="0.25">
      <c r="A275" s="19" t="s">
        <v>106</v>
      </c>
      <c r="B275" s="74">
        <v>262</v>
      </c>
      <c r="C275" s="82"/>
      <c r="D275" s="82"/>
      <c r="E275" s="123"/>
      <c r="F275" s="142"/>
      <c r="G275" s="142"/>
    </row>
    <row r="276" spans="1:7" s="2" customFormat="1" ht="17.25" hidden="1" customHeight="1" x14ac:dyDescent="0.25">
      <c r="A276" s="19" t="s">
        <v>106</v>
      </c>
      <c r="B276" s="74">
        <v>263</v>
      </c>
      <c r="C276" s="82"/>
      <c r="D276" s="82"/>
      <c r="E276" s="123"/>
      <c r="F276" s="142"/>
      <c r="G276" s="142"/>
    </row>
    <row r="277" spans="1:7" s="2" customFormat="1" ht="17.25" hidden="1" customHeight="1" x14ac:dyDescent="0.25">
      <c r="A277" s="19" t="s">
        <v>106</v>
      </c>
      <c r="B277" s="74">
        <v>264</v>
      </c>
      <c r="C277" s="82"/>
      <c r="D277" s="82"/>
      <c r="E277" s="123"/>
      <c r="F277" s="142"/>
      <c r="G277" s="142"/>
    </row>
    <row r="278" spans="1:7" s="2" customFormat="1" ht="17.25" hidden="1" customHeight="1" x14ac:dyDescent="0.25">
      <c r="A278" s="19" t="s">
        <v>106</v>
      </c>
      <c r="B278" s="74">
        <v>265</v>
      </c>
      <c r="C278" s="82"/>
      <c r="D278" s="82"/>
      <c r="E278" s="123"/>
      <c r="F278" s="142"/>
      <c r="G278" s="142"/>
    </row>
    <row r="279" spans="1:7" s="2" customFormat="1" ht="17.25" hidden="1" customHeight="1" x14ac:dyDescent="0.25">
      <c r="A279" s="19" t="s">
        <v>106</v>
      </c>
      <c r="B279" s="74">
        <v>266</v>
      </c>
      <c r="C279" s="82"/>
      <c r="D279" s="82"/>
      <c r="E279" s="123"/>
      <c r="F279" s="142"/>
      <c r="G279" s="142"/>
    </row>
    <row r="280" spans="1:7" s="2" customFormat="1" ht="17.25" hidden="1" customHeight="1" x14ac:dyDescent="0.25">
      <c r="A280" s="19" t="s">
        <v>106</v>
      </c>
      <c r="B280" s="74">
        <v>267</v>
      </c>
      <c r="C280" s="82"/>
      <c r="D280" s="82"/>
      <c r="E280" s="123"/>
      <c r="F280" s="142"/>
      <c r="G280" s="142"/>
    </row>
    <row r="281" spans="1:7" s="2" customFormat="1" ht="17.25" hidden="1" customHeight="1" x14ac:dyDescent="0.25">
      <c r="A281" s="19" t="s">
        <v>106</v>
      </c>
      <c r="B281" s="74">
        <v>268</v>
      </c>
      <c r="C281" s="82"/>
      <c r="D281" s="82"/>
      <c r="E281" s="123"/>
      <c r="F281" s="142"/>
      <c r="G281" s="142"/>
    </row>
    <row r="282" spans="1:7" s="2" customFormat="1" ht="17.25" hidden="1" customHeight="1" x14ac:dyDescent="0.25">
      <c r="A282" s="19" t="s">
        <v>106</v>
      </c>
      <c r="B282" s="74">
        <v>269</v>
      </c>
      <c r="C282" s="82"/>
      <c r="D282" s="82"/>
      <c r="E282" s="123"/>
      <c r="F282" s="142"/>
      <c r="G282" s="142"/>
    </row>
    <row r="283" spans="1:7" s="2" customFormat="1" ht="17.25" hidden="1" customHeight="1" x14ac:dyDescent="0.25">
      <c r="A283" s="19" t="s">
        <v>106</v>
      </c>
      <c r="B283" s="74">
        <v>270</v>
      </c>
      <c r="C283" s="82"/>
      <c r="D283" s="82"/>
      <c r="E283" s="123"/>
      <c r="F283" s="142"/>
      <c r="G283" s="142"/>
    </row>
    <row r="284" spans="1:7" s="2" customFormat="1" ht="17.25" hidden="1" customHeight="1" x14ac:dyDescent="0.25">
      <c r="A284" s="19" t="s">
        <v>106</v>
      </c>
      <c r="B284" s="74">
        <v>271</v>
      </c>
      <c r="C284" s="82"/>
      <c r="D284" s="82"/>
      <c r="E284" s="123"/>
      <c r="F284" s="142"/>
      <c r="G284" s="142"/>
    </row>
    <row r="285" spans="1:7" s="2" customFormat="1" ht="17.25" hidden="1" customHeight="1" x14ac:dyDescent="0.25">
      <c r="A285" s="19" t="s">
        <v>106</v>
      </c>
      <c r="B285" s="74">
        <v>272</v>
      </c>
      <c r="C285" s="82"/>
      <c r="D285" s="82"/>
      <c r="E285" s="123"/>
      <c r="F285" s="142"/>
      <c r="G285" s="142"/>
    </row>
    <row r="286" spans="1:7" s="2" customFormat="1" ht="17.25" hidden="1" customHeight="1" x14ac:dyDescent="0.25">
      <c r="A286" s="19" t="s">
        <v>106</v>
      </c>
      <c r="B286" s="85">
        <v>273</v>
      </c>
      <c r="C286" s="122" t="s">
        <v>157</v>
      </c>
      <c r="D286" s="122" t="s">
        <v>158</v>
      </c>
      <c r="E286" s="16"/>
      <c r="F286" s="32"/>
      <c r="G286" s="33"/>
    </row>
    <row r="287" spans="1:7" s="2" customFormat="1" ht="17.25" hidden="1" customHeight="1" x14ac:dyDescent="0.25">
      <c r="A287" s="19" t="s">
        <v>106</v>
      </c>
      <c r="B287" s="85">
        <v>274</v>
      </c>
      <c r="C287" s="15" t="s">
        <v>159</v>
      </c>
      <c r="D287" s="15" t="s">
        <v>160</v>
      </c>
      <c r="E287" s="17"/>
      <c r="F287" s="32"/>
      <c r="G287" s="33"/>
    </row>
    <row r="288" spans="1:7" s="2" customFormat="1" ht="17.25" hidden="1" customHeight="1" x14ac:dyDescent="0.25">
      <c r="A288" s="19" t="s">
        <v>106</v>
      </c>
      <c r="B288" s="85">
        <v>275</v>
      </c>
      <c r="C288" s="82" t="s">
        <v>161</v>
      </c>
      <c r="D288" s="82" t="s">
        <v>162</v>
      </c>
      <c r="E288" s="123"/>
      <c r="F288" s="143"/>
      <c r="G288" s="142"/>
    </row>
    <row r="289" spans="1:7" s="2" customFormat="1" ht="17.25" hidden="1" customHeight="1" x14ac:dyDescent="0.25">
      <c r="A289" s="19" t="s">
        <v>106</v>
      </c>
      <c r="B289" s="85">
        <v>276</v>
      </c>
      <c r="C289" s="82" t="s">
        <v>163</v>
      </c>
      <c r="D289" s="82" t="s">
        <v>164</v>
      </c>
      <c r="E289" s="123"/>
      <c r="F289" s="143"/>
      <c r="G289" s="142"/>
    </row>
    <row r="290" spans="1:7" s="2" customFormat="1" ht="17.25" hidden="1" customHeight="1" x14ac:dyDescent="0.25">
      <c r="A290" s="19" t="s">
        <v>106</v>
      </c>
      <c r="B290" s="74">
        <v>277</v>
      </c>
      <c r="C290" s="15"/>
      <c r="D290" s="15"/>
      <c r="E290" s="15"/>
      <c r="F290" s="143"/>
      <c r="G290" s="142"/>
    </row>
    <row r="291" spans="1:7" s="2" customFormat="1" ht="17.25" hidden="1" customHeight="1" x14ac:dyDescent="0.25">
      <c r="A291" s="19" t="s">
        <v>106</v>
      </c>
      <c r="B291" s="74">
        <v>278</v>
      </c>
      <c r="C291" s="82"/>
      <c r="D291" s="82"/>
      <c r="E291" s="82"/>
      <c r="F291" s="143"/>
      <c r="G291" s="142"/>
    </row>
    <row r="292" spans="1:7" s="2" customFormat="1" ht="17.25" hidden="1" customHeight="1" x14ac:dyDescent="0.25">
      <c r="A292" s="19" t="s">
        <v>106</v>
      </c>
      <c r="B292" s="74">
        <v>279</v>
      </c>
      <c r="C292" s="82"/>
      <c r="D292" s="82"/>
      <c r="E292" s="82"/>
      <c r="F292" s="143"/>
      <c r="G292" s="142"/>
    </row>
    <row r="293" spans="1:7" s="2" customFormat="1" ht="17.25" hidden="1" customHeight="1" x14ac:dyDescent="0.25">
      <c r="A293" s="19" t="s">
        <v>106</v>
      </c>
      <c r="B293" s="74">
        <v>280</v>
      </c>
      <c r="C293" s="82"/>
      <c r="D293" s="82"/>
      <c r="E293" s="82"/>
      <c r="F293" s="143"/>
      <c r="G293" s="142"/>
    </row>
    <row r="294" spans="1:7" s="2" customFormat="1" ht="17.25" hidden="1" customHeight="1" x14ac:dyDescent="0.25">
      <c r="A294" s="19" t="s">
        <v>106</v>
      </c>
      <c r="B294" s="74">
        <v>281</v>
      </c>
      <c r="C294" s="82"/>
      <c r="D294" s="82"/>
      <c r="E294" s="82"/>
      <c r="F294" s="143"/>
      <c r="G294" s="142"/>
    </row>
    <row r="295" spans="1:7" s="2" customFormat="1" ht="17.25" hidden="1" customHeight="1" x14ac:dyDescent="0.25">
      <c r="A295" s="19" t="s">
        <v>106</v>
      </c>
      <c r="B295" s="74">
        <v>282</v>
      </c>
      <c r="C295" s="82"/>
      <c r="D295" s="82"/>
      <c r="E295" s="82"/>
      <c r="F295" s="143"/>
      <c r="G295" s="142"/>
    </row>
    <row r="296" spans="1:7" s="2" customFormat="1" ht="17.25" hidden="1" customHeight="1" x14ac:dyDescent="0.25">
      <c r="A296" s="19" t="s">
        <v>106</v>
      </c>
      <c r="B296" s="74">
        <v>283</v>
      </c>
      <c r="C296" s="82"/>
      <c r="D296" s="82"/>
      <c r="E296" s="82"/>
      <c r="F296" s="143"/>
      <c r="G296" s="142"/>
    </row>
    <row r="297" spans="1:7" s="2" customFormat="1" ht="17.25" hidden="1" customHeight="1" x14ac:dyDescent="0.25">
      <c r="A297" s="19" t="s">
        <v>106</v>
      </c>
      <c r="B297" s="74">
        <v>284</v>
      </c>
      <c r="C297" s="82"/>
      <c r="D297" s="82"/>
      <c r="E297" s="82"/>
      <c r="F297" s="143"/>
      <c r="G297" s="142"/>
    </row>
    <row r="298" spans="1:7" s="2" customFormat="1" ht="17.25" hidden="1" customHeight="1" x14ac:dyDescent="0.25">
      <c r="A298" s="19" t="s">
        <v>106</v>
      </c>
      <c r="B298" s="74">
        <v>285</v>
      </c>
      <c r="C298" s="82"/>
      <c r="D298" s="82"/>
      <c r="E298" s="82"/>
      <c r="F298" s="143"/>
      <c r="G298" s="142"/>
    </row>
    <row r="299" spans="1:7" s="2" customFormat="1" ht="17.25" hidden="1" customHeight="1" x14ac:dyDescent="0.25">
      <c r="A299" s="19" t="s">
        <v>106</v>
      </c>
      <c r="B299" s="74">
        <v>286</v>
      </c>
      <c r="C299" s="82"/>
      <c r="D299" s="82"/>
      <c r="E299" s="82"/>
      <c r="F299" s="143"/>
      <c r="G299" s="142"/>
    </row>
    <row r="300" spans="1:7" s="2" customFormat="1" ht="17.25" hidden="1" customHeight="1" x14ac:dyDescent="0.25">
      <c r="A300" s="19" t="s">
        <v>106</v>
      </c>
      <c r="B300" s="74">
        <v>287</v>
      </c>
      <c r="C300" s="82"/>
      <c r="D300" s="82"/>
      <c r="E300" s="82"/>
      <c r="F300" s="143"/>
      <c r="G300" s="142"/>
    </row>
    <row r="301" spans="1:7" s="2" customFormat="1" ht="17.25" hidden="1" customHeight="1" x14ac:dyDescent="0.25">
      <c r="A301" s="19" t="s">
        <v>106</v>
      </c>
      <c r="B301" s="74">
        <v>288</v>
      </c>
      <c r="C301" s="82"/>
      <c r="D301" s="82"/>
      <c r="E301" s="82"/>
      <c r="F301" s="143"/>
      <c r="G301" s="142"/>
    </row>
    <row r="302" spans="1:7" s="2" customFormat="1" ht="17.25" hidden="1" customHeight="1" x14ac:dyDescent="0.25">
      <c r="A302" s="19" t="s">
        <v>106</v>
      </c>
      <c r="B302" s="74">
        <v>289</v>
      </c>
      <c r="C302" s="82"/>
      <c r="D302" s="82"/>
      <c r="E302" s="82"/>
      <c r="F302" s="143"/>
      <c r="G302" s="142"/>
    </row>
    <row r="303" spans="1:7" s="2" customFormat="1" ht="17.25" hidden="1" customHeight="1" x14ac:dyDescent="0.25">
      <c r="A303" s="19" t="s">
        <v>106</v>
      </c>
      <c r="B303" s="74">
        <v>290</v>
      </c>
      <c r="C303" s="82"/>
      <c r="D303" s="82"/>
      <c r="E303" s="82"/>
      <c r="F303" s="143"/>
      <c r="G303" s="142"/>
    </row>
    <row r="304" spans="1:7" s="2" customFormat="1" ht="17.25" hidden="1" customHeight="1" x14ac:dyDescent="0.25">
      <c r="A304" s="19" t="s">
        <v>106</v>
      </c>
      <c r="B304" s="74">
        <v>291</v>
      </c>
      <c r="C304" s="82"/>
      <c r="D304" s="82"/>
      <c r="E304" s="82"/>
      <c r="F304" s="143"/>
      <c r="G304" s="142"/>
    </row>
    <row r="305" spans="1:7" s="2" customFormat="1" ht="17.25" hidden="1" customHeight="1" x14ac:dyDescent="0.25">
      <c r="A305" s="19" t="s">
        <v>106</v>
      </c>
      <c r="B305" s="74">
        <v>292</v>
      </c>
      <c r="C305" s="82"/>
      <c r="D305" s="82"/>
      <c r="E305" s="82"/>
      <c r="F305" s="143"/>
      <c r="G305" s="142"/>
    </row>
    <row r="306" spans="1:7" s="2" customFormat="1" ht="17.25" hidden="1" customHeight="1" x14ac:dyDescent="0.25">
      <c r="A306" s="19" t="s">
        <v>106</v>
      </c>
      <c r="B306" s="74">
        <v>293</v>
      </c>
      <c r="C306" s="82"/>
      <c r="D306" s="82"/>
      <c r="E306" s="82"/>
      <c r="F306" s="143"/>
      <c r="G306" s="142"/>
    </row>
    <row r="307" spans="1:7" s="2" customFormat="1" ht="17.25" hidden="1" customHeight="1" x14ac:dyDescent="0.25">
      <c r="A307" s="19" t="s">
        <v>106</v>
      </c>
      <c r="B307" s="74">
        <v>294</v>
      </c>
      <c r="C307" s="82"/>
      <c r="D307" s="82"/>
      <c r="E307" s="82"/>
      <c r="F307" s="143"/>
      <c r="G307" s="142"/>
    </row>
    <row r="308" spans="1:7" s="2" customFormat="1" ht="17.25" hidden="1" customHeight="1" x14ac:dyDescent="0.25">
      <c r="A308" s="19" t="s">
        <v>106</v>
      </c>
      <c r="B308" s="74">
        <v>295</v>
      </c>
      <c r="C308" s="82"/>
      <c r="D308" s="82"/>
      <c r="E308" s="82"/>
      <c r="F308" s="143"/>
      <c r="G308" s="142"/>
    </row>
    <row r="309" spans="1:7" s="2" customFormat="1" ht="17.25" hidden="1" customHeight="1" x14ac:dyDescent="0.25">
      <c r="A309" s="19" t="s">
        <v>106</v>
      </c>
      <c r="B309" s="74">
        <v>296</v>
      </c>
      <c r="C309" s="82"/>
      <c r="D309" s="82"/>
      <c r="E309" s="82"/>
      <c r="F309" s="143"/>
      <c r="G309" s="142"/>
    </row>
    <row r="310" spans="1:7" s="2" customFormat="1" ht="17.25" hidden="1" customHeight="1" x14ac:dyDescent="0.25">
      <c r="A310" s="19" t="s">
        <v>106</v>
      </c>
      <c r="B310" s="74">
        <v>297</v>
      </c>
      <c r="C310" s="82"/>
      <c r="D310" s="82"/>
      <c r="E310" s="82"/>
      <c r="F310" s="143"/>
      <c r="G310" s="142"/>
    </row>
    <row r="311" spans="1:7" s="2" customFormat="1" ht="17.25" hidden="1" customHeight="1" x14ac:dyDescent="0.25">
      <c r="A311" s="19" t="s">
        <v>106</v>
      </c>
      <c r="B311" s="74">
        <v>298</v>
      </c>
      <c r="C311" s="82"/>
      <c r="D311" s="82"/>
      <c r="E311" s="82"/>
      <c r="F311" s="143"/>
      <c r="G311" s="142"/>
    </row>
    <row r="312" spans="1:7" s="2" customFormat="1" ht="17.25" hidden="1" customHeight="1" thickBot="1" x14ac:dyDescent="0.3">
      <c r="A312" s="144" t="s">
        <v>106</v>
      </c>
      <c r="B312" s="81">
        <v>299</v>
      </c>
      <c r="C312" s="52"/>
      <c r="D312" s="52"/>
      <c r="E312" s="52"/>
      <c r="F312" s="145"/>
      <c r="G312" s="146"/>
    </row>
    <row r="313" spans="1:7" ht="17.25" hidden="1" customHeight="1" x14ac:dyDescent="0.25">
      <c r="A313" s="86" t="s">
        <v>165</v>
      </c>
      <c r="B313" s="74">
        <v>300</v>
      </c>
      <c r="C313" s="15"/>
      <c r="D313" s="15"/>
      <c r="E313" s="15"/>
      <c r="F313" s="34"/>
      <c r="G313" s="34"/>
    </row>
    <row r="314" spans="1:7" ht="17.25" hidden="1" customHeight="1" x14ac:dyDescent="0.25">
      <c r="A314" s="86" t="s">
        <v>165</v>
      </c>
      <c r="B314" s="74">
        <v>301</v>
      </c>
      <c r="C314" s="15"/>
      <c r="D314" s="15"/>
      <c r="E314" s="15"/>
      <c r="F314" s="34"/>
      <c r="G314" s="34"/>
    </row>
    <row r="315" spans="1:7" ht="17.25" hidden="1" customHeight="1" x14ac:dyDescent="0.25">
      <c r="A315" s="86" t="s">
        <v>165</v>
      </c>
      <c r="B315" s="74">
        <v>302</v>
      </c>
      <c r="C315" s="15"/>
      <c r="D315" s="15"/>
      <c r="E315" s="15"/>
      <c r="F315" s="34"/>
      <c r="G315" s="34"/>
    </row>
    <row r="316" spans="1:7" ht="17.25" hidden="1" customHeight="1" x14ac:dyDescent="0.25">
      <c r="A316" s="86" t="s">
        <v>165</v>
      </c>
      <c r="B316" s="74">
        <v>303</v>
      </c>
      <c r="C316" s="15"/>
      <c r="D316" s="15"/>
      <c r="E316" s="15"/>
      <c r="F316" s="34"/>
      <c r="G316" s="34"/>
    </row>
    <row r="317" spans="1:7" ht="17.25" hidden="1" customHeight="1" x14ac:dyDescent="0.25">
      <c r="A317" s="86" t="s">
        <v>165</v>
      </c>
      <c r="B317" s="74">
        <v>304</v>
      </c>
      <c r="C317" s="15"/>
      <c r="D317" s="15"/>
      <c r="E317" s="15"/>
      <c r="F317" s="34"/>
      <c r="G317" s="34"/>
    </row>
    <row r="318" spans="1:7" ht="17.25" hidden="1" customHeight="1" x14ac:dyDescent="0.25">
      <c r="A318" s="86" t="s">
        <v>165</v>
      </c>
      <c r="B318" s="74">
        <v>305</v>
      </c>
      <c r="C318" s="15"/>
      <c r="D318" s="15"/>
      <c r="E318" s="15"/>
      <c r="F318" s="34"/>
      <c r="G318" s="34"/>
    </row>
    <row r="319" spans="1:7" ht="17.25" hidden="1" customHeight="1" x14ac:dyDescent="0.25">
      <c r="A319" s="86" t="s">
        <v>165</v>
      </c>
      <c r="B319" s="74">
        <v>306</v>
      </c>
      <c r="C319" s="15"/>
      <c r="D319" s="15"/>
      <c r="E319" s="15"/>
      <c r="F319" s="34"/>
      <c r="G319" s="34"/>
    </row>
    <row r="320" spans="1:7" ht="17.25" hidden="1" customHeight="1" x14ac:dyDescent="0.25">
      <c r="A320" s="86" t="s">
        <v>165</v>
      </c>
      <c r="B320" s="74">
        <v>307</v>
      </c>
      <c r="C320" s="15"/>
      <c r="D320" s="15"/>
      <c r="E320" s="15"/>
      <c r="F320" s="34"/>
      <c r="G320" s="34"/>
    </row>
    <row r="321" spans="1:7" ht="17.25" hidden="1" customHeight="1" x14ac:dyDescent="0.25">
      <c r="A321" s="86" t="s">
        <v>165</v>
      </c>
      <c r="B321" s="74">
        <v>308</v>
      </c>
      <c r="C321" s="15"/>
      <c r="D321" s="15"/>
      <c r="E321" s="15"/>
      <c r="F321" s="34"/>
      <c r="G321" s="34"/>
    </row>
    <row r="322" spans="1:7" ht="17.25" hidden="1" customHeight="1" x14ac:dyDescent="0.25">
      <c r="A322" s="86" t="s">
        <v>165</v>
      </c>
      <c r="B322" s="74">
        <v>309</v>
      </c>
      <c r="C322" s="15"/>
      <c r="D322" s="15"/>
      <c r="E322" s="15"/>
      <c r="F322" s="34"/>
      <c r="G322" s="34"/>
    </row>
    <row r="323" spans="1:7" ht="17.25" hidden="1" customHeight="1" x14ac:dyDescent="0.25">
      <c r="A323" s="86" t="s">
        <v>165</v>
      </c>
      <c r="B323" s="74">
        <v>310</v>
      </c>
      <c r="C323" s="15"/>
      <c r="D323" s="15"/>
      <c r="E323" s="15"/>
      <c r="F323" s="34"/>
      <c r="G323" s="34"/>
    </row>
    <row r="324" spans="1:7" ht="17.25" hidden="1" customHeight="1" x14ac:dyDescent="0.25">
      <c r="A324" s="86" t="s">
        <v>165</v>
      </c>
      <c r="B324" s="74">
        <v>311</v>
      </c>
      <c r="C324" s="15"/>
      <c r="D324" s="15"/>
      <c r="E324" s="15"/>
      <c r="F324" s="34"/>
      <c r="G324" s="34"/>
    </row>
    <row r="325" spans="1:7" ht="17.25" hidden="1" customHeight="1" x14ac:dyDescent="0.25">
      <c r="A325" s="86" t="s">
        <v>165</v>
      </c>
      <c r="B325" s="85">
        <v>312</v>
      </c>
      <c r="C325" s="15" t="s">
        <v>166</v>
      </c>
      <c r="D325" s="15" t="s">
        <v>167</v>
      </c>
      <c r="E325" s="15"/>
      <c r="F325" s="34"/>
      <c r="G325" s="34"/>
    </row>
    <row r="326" spans="1:7" ht="17.25" hidden="1" customHeight="1" x14ac:dyDescent="0.25">
      <c r="A326" s="86" t="s">
        <v>165</v>
      </c>
      <c r="B326" s="74">
        <v>313</v>
      </c>
      <c r="C326" s="15"/>
      <c r="D326" s="15"/>
      <c r="E326" s="15"/>
      <c r="F326" s="34"/>
      <c r="G326" s="34"/>
    </row>
    <row r="327" spans="1:7" ht="17.25" hidden="1" customHeight="1" x14ac:dyDescent="0.25">
      <c r="A327" s="86" t="s">
        <v>165</v>
      </c>
      <c r="B327" s="74">
        <v>314</v>
      </c>
      <c r="C327" s="15"/>
      <c r="D327" s="15"/>
      <c r="E327" s="15"/>
      <c r="F327" s="34"/>
      <c r="G327" s="34"/>
    </row>
    <row r="328" spans="1:7" ht="17.25" hidden="1" customHeight="1" x14ac:dyDescent="0.25">
      <c r="A328" s="86" t="s">
        <v>165</v>
      </c>
      <c r="B328" s="74">
        <v>315</v>
      </c>
      <c r="C328" s="15"/>
      <c r="D328" s="15"/>
      <c r="E328" s="15"/>
      <c r="F328" s="34"/>
      <c r="G328" s="34"/>
    </row>
    <row r="329" spans="1:7" ht="17.25" hidden="1" customHeight="1" x14ac:dyDescent="0.25">
      <c r="A329" s="86" t="s">
        <v>165</v>
      </c>
      <c r="B329" s="74">
        <v>316</v>
      </c>
      <c r="C329" s="15"/>
      <c r="D329" s="15"/>
      <c r="E329" s="15"/>
      <c r="F329" s="34"/>
      <c r="G329" s="34"/>
    </row>
    <row r="330" spans="1:7" ht="17.25" hidden="1" customHeight="1" x14ac:dyDescent="0.25">
      <c r="A330" s="86" t="s">
        <v>165</v>
      </c>
      <c r="B330" s="74">
        <v>317</v>
      </c>
      <c r="C330" s="15"/>
      <c r="D330" s="15"/>
      <c r="E330" s="15"/>
      <c r="F330" s="34"/>
      <c r="G330" s="34"/>
    </row>
    <row r="331" spans="1:7" ht="17.25" hidden="1" customHeight="1" x14ac:dyDescent="0.25">
      <c r="A331" s="86" t="s">
        <v>165</v>
      </c>
      <c r="B331" s="74">
        <v>318</v>
      </c>
      <c r="C331" s="15"/>
      <c r="D331" s="15"/>
      <c r="E331" s="15"/>
      <c r="F331" s="34"/>
      <c r="G331" s="34"/>
    </row>
    <row r="332" spans="1:7" ht="17.25" hidden="1" customHeight="1" x14ac:dyDescent="0.25">
      <c r="A332" s="86" t="s">
        <v>165</v>
      </c>
      <c r="B332" s="74">
        <v>319</v>
      </c>
      <c r="C332" s="15"/>
      <c r="D332" s="15"/>
      <c r="E332" s="15"/>
      <c r="F332" s="34"/>
      <c r="G332" s="34"/>
    </row>
    <row r="333" spans="1:7" ht="17.25" hidden="1" customHeight="1" x14ac:dyDescent="0.25">
      <c r="A333" s="86" t="s">
        <v>165</v>
      </c>
      <c r="B333" s="74">
        <v>320</v>
      </c>
      <c r="C333" s="15"/>
      <c r="D333" s="15"/>
      <c r="E333" s="15"/>
      <c r="F333" s="34"/>
      <c r="G333" s="34"/>
    </row>
    <row r="334" spans="1:7" ht="17.25" hidden="1" customHeight="1" x14ac:dyDescent="0.25">
      <c r="A334" s="86" t="s">
        <v>165</v>
      </c>
      <c r="B334" s="74">
        <v>321</v>
      </c>
      <c r="C334" s="15"/>
      <c r="D334" s="15"/>
      <c r="E334" s="15"/>
      <c r="F334" s="34"/>
      <c r="G334" s="34"/>
    </row>
    <row r="335" spans="1:7" ht="17.25" hidden="1" customHeight="1" x14ac:dyDescent="0.25">
      <c r="A335" s="86" t="s">
        <v>165</v>
      </c>
      <c r="B335" s="74">
        <v>322</v>
      </c>
      <c r="C335" s="15"/>
      <c r="D335" s="15"/>
      <c r="E335" s="15"/>
      <c r="F335" s="34"/>
      <c r="G335" s="34"/>
    </row>
    <row r="336" spans="1:7" ht="43.5" hidden="1" customHeight="1" x14ac:dyDescent="0.25">
      <c r="A336" s="86" t="s">
        <v>165</v>
      </c>
      <c r="B336" s="85">
        <v>323</v>
      </c>
      <c r="C336" s="15" t="s">
        <v>168</v>
      </c>
      <c r="D336" s="15" t="s">
        <v>169</v>
      </c>
      <c r="E336" s="15"/>
      <c r="F336" s="34"/>
      <c r="G336" s="34"/>
    </row>
    <row r="337" spans="1:7" ht="17.25" hidden="1" customHeight="1" x14ac:dyDescent="0.25">
      <c r="A337" s="86" t="s">
        <v>165</v>
      </c>
      <c r="B337" s="74">
        <v>324</v>
      </c>
      <c r="C337" s="15"/>
      <c r="D337" s="15"/>
      <c r="E337" s="15"/>
      <c r="F337" s="34"/>
      <c r="G337" s="34"/>
    </row>
    <row r="338" spans="1:7" ht="17.25" hidden="1" customHeight="1" x14ac:dyDescent="0.25">
      <c r="A338" s="86" t="s">
        <v>165</v>
      </c>
      <c r="B338" s="74">
        <v>325</v>
      </c>
      <c r="C338" s="15"/>
      <c r="D338" s="15"/>
      <c r="E338" s="15"/>
      <c r="F338" s="34"/>
      <c r="G338" s="34"/>
    </row>
    <row r="339" spans="1:7" ht="17.25" hidden="1" customHeight="1" x14ac:dyDescent="0.25">
      <c r="A339" s="86" t="s">
        <v>165</v>
      </c>
      <c r="B339" s="74">
        <v>326</v>
      </c>
      <c r="C339" s="15"/>
      <c r="D339" s="15"/>
      <c r="E339" s="15"/>
      <c r="F339" s="34"/>
      <c r="G339" s="34"/>
    </row>
    <row r="340" spans="1:7" ht="17.25" hidden="1" customHeight="1" x14ac:dyDescent="0.25">
      <c r="A340" s="86" t="s">
        <v>165</v>
      </c>
      <c r="B340" s="74">
        <v>327</v>
      </c>
      <c r="C340" s="15"/>
      <c r="D340" s="15"/>
      <c r="E340" s="15"/>
      <c r="F340" s="34"/>
      <c r="G340" s="34"/>
    </row>
    <row r="341" spans="1:7" ht="17.25" hidden="1" customHeight="1" x14ac:dyDescent="0.25">
      <c r="A341" s="86" t="s">
        <v>165</v>
      </c>
      <c r="B341" s="74">
        <v>328</v>
      </c>
      <c r="C341" s="15"/>
      <c r="D341" s="15"/>
      <c r="E341" s="15"/>
      <c r="F341" s="34"/>
      <c r="G341" s="34"/>
    </row>
    <row r="342" spans="1:7" ht="17.25" hidden="1" customHeight="1" x14ac:dyDescent="0.25">
      <c r="A342" s="86" t="s">
        <v>165</v>
      </c>
      <c r="B342" s="74">
        <v>329</v>
      </c>
      <c r="C342" s="15"/>
      <c r="D342" s="15"/>
      <c r="E342" s="15"/>
      <c r="F342" s="34"/>
      <c r="G342" s="34"/>
    </row>
    <row r="343" spans="1:7" ht="17.25" hidden="1" customHeight="1" x14ac:dyDescent="0.25">
      <c r="A343" s="86" t="s">
        <v>165</v>
      </c>
      <c r="B343" s="74">
        <v>330</v>
      </c>
      <c r="C343" s="15"/>
      <c r="D343" s="15"/>
      <c r="E343" s="15"/>
      <c r="F343" s="34"/>
      <c r="G343" s="34"/>
    </row>
    <row r="344" spans="1:7" ht="17.25" hidden="1" customHeight="1" x14ac:dyDescent="0.25">
      <c r="A344" s="86" t="s">
        <v>165</v>
      </c>
      <c r="B344" s="74">
        <v>331</v>
      </c>
      <c r="C344" s="15"/>
      <c r="D344" s="15"/>
      <c r="E344" s="15"/>
      <c r="F344" s="34"/>
      <c r="G344" s="34"/>
    </row>
    <row r="345" spans="1:7" ht="17.25" hidden="1" customHeight="1" x14ac:dyDescent="0.25">
      <c r="A345" s="86" t="s">
        <v>165</v>
      </c>
      <c r="B345" s="74">
        <v>332</v>
      </c>
      <c r="C345" s="15"/>
      <c r="D345" s="15"/>
      <c r="E345" s="15"/>
      <c r="F345" s="34"/>
      <c r="G345" s="34"/>
    </row>
    <row r="346" spans="1:7" ht="17.25" hidden="1" customHeight="1" x14ac:dyDescent="0.25">
      <c r="A346" s="86" t="s">
        <v>165</v>
      </c>
      <c r="B346" s="74">
        <v>333</v>
      </c>
      <c r="C346" s="15"/>
      <c r="D346" s="15"/>
      <c r="E346" s="15"/>
      <c r="F346" s="34"/>
      <c r="G346" s="34"/>
    </row>
    <row r="347" spans="1:7" ht="17.25" hidden="1" customHeight="1" x14ac:dyDescent="0.25">
      <c r="A347" s="86" t="s">
        <v>165</v>
      </c>
      <c r="B347" s="74">
        <v>334</v>
      </c>
      <c r="C347" s="15"/>
      <c r="D347" s="15"/>
      <c r="E347" s="15"/>
      <c r="F347" s="34"/>
      <c r="G347" s="34"/>
    </row>
    <row r="348" spans="1:7" ht="17.25" hidden="1" customHeight="1" x14ac:dyDescent="0.25">
      <c r="A348" s="86" t="s">
        <v>165</v>
      </c>
      <c r="B348" s="85">
        <v>335</v>
      </c>
      <c r="C348" s="15" t="s">
        <v>170</v>
      </c>
      <c r="D348" s="15" t="s">
        <v>171</v>
      </c>
      <c r="E348" s="15"/>
      <c r="F348" s="34"/>
      <c r="G348" s="34"/>
    </row>
    <row r="349" spans="1:7" ht="17.25" hidden="1" customHeight="1" x14ac:dyDescent="0.25">
      <c r="A349" s="86" t="s">
        <v>165</v>
      </c>
      <c r="B349" s="85">
        <v>336</v>
      </c>
      <c r="C349" s="15" t="s">
        <v>172</v>
      </c>
      <c r="D349" s="15" t="s">
        <v>173</v>
      </c>
      <c r="E349" s="15"/>
      <c r="F349" s="34"/>
      <c r="G349" s="34"/>
    </row>
    <row r="350" spans="1:7" ht="17.25" hidden="1" customHeight="1" x14ac:dyDescent="0.25">
      <c r="A350" s="86" t="s">
        <v>165</v>
      </c>
      <c r="B350" s="85">
        <v>337</v>
      </c>
      <c r="C350" s="15" t="s">
        <v>174</v>
      </c>
      <c r="D350" s="15" t="s">
        <v>175</v>
      </c>
      <c r="E350" s="15"/>
      <c r="F350" s="34"/>
      <c r="G350" s="34"/>
    </row>
    <row r="351" spans="1:7" ht="17.25" hidden="1" customHeight="1" x14ac:dyDescent="0.25">
      <c r="A351" s="86" t="s">
        <v>165</v>
      </c>
      <c r="B351" s="74">
        <v>338</v>
      </c>
      <c r="C351" s="15"/>
      <c r="D351" s="15"/>
      <c r="E351" s="15"/>
      <c r="F351" s="34"/>
      <c r="G351" s="34"/>
    </row>
    <row r="352" spans="1:7" ht="17.25" hidden="1" customHeight="1" x14ac:dyDescent="0.25">
      <c r="A352" s="86" t="s">
        <v>165</v>
      </c>
      <c r="B352" s="74">
        <v>339</v>
      </c>
      <c r="C352" s="15"/>
      <c r="D352" s="15"/>
      <c r="E352" s="15"/>
      <c r="F352" s="34"/>
      <c r="G352" s="34"/>
    </row>
    <row r="353" spans="1:7" ht="17.25" hidden="1" customHeight="1" x14ac:dyDescent="0.25">
      <c r="A353" s="86" t="s">
        <v>165</v>
      </c>
      <c r="B353" s="74">
        <v>340</v>
      </c>
      <c r="C353" s="15"/>
      <c r="D353" s="15"/>
      <c r="E353" s="15"/>
      <c r="F353" s="34"/>
      <c r="G353" s="34"/>
    </row>
    <row r="354" spans="1:7" ht="17.25" hidden="1" customHeight="1" x14ac:dyDescent="0.25">
      <c r="A354" s="86" t="s">
        <v>165</v>
      </c>
      <c r="B354" s="74">
        <v>341</v>
      </c>
      <c r="C354" s="15"/>
      <c r="D354" s="15"/>
      <c r="E354" s="15"/>
      <c r="F354" s="34"/>
      <c r="G354" s="34"/>
    </row>
    <row r="355" spans="1:7" ht="17.25" hidden="1" customHeight="1" x14ac:dyDescent="0.25">
      <c r="A355" s="86" t="s">
        <v>165</v>
      </c>
      <c r="B355" s="74">
        <v>342</v>
      </c>
      <c r="C355" s="15"/>
      <c r="D355" s="15"/>
      <c r="E355" s="15"/>
      <c r="F355" s="34"/>
      <c r="G355" s="34"/>
    </row>
    <row r="356" spans="1:7" ht="17.25" hidden="1" customHeight="1" x14ac:dyDescent="0.25">
      <c r="A356" s="86" t="s">
        <v>165</v>
      </c>
      <c r="B356" s="74">
        <v>343</v>
      </c>
      <c r="C356" s="15"/>
      <c r="D356" s="15"/>
      <c r="E356" s="15"/>
      <c r="F356" s="34"/>
      <c r="G356" s="34"/>
    </row>
    <row r="357" spans="1:7" ht="17.25" hidden="1" customHeight="1" x14ac:dyDescent="0.25">
      <c r="A357" s="86" t="s">
        <v>165</v>
      </c>
      <c r="B357" s="74">
        <v>344</v>
      </c>
      <c r="C357" s="15"/>
      <c r="D357" s="15"/>
      <c r="E357" s="15"/>
      <c r="F357" s="34"/>
      <c r="G357" s="34"/>
    </row>
    <row r="358" spans="1:7" ht="17.25" hidden="1" customHeight="1" x14ac:dyDescent="0.25">
      <c r="A358" s="86" t="s">
        <v>165</v>
      </c>
      <c r="B358" s="74">
        <v>345</v>
      </c>
      <c r="C358" s="15"/>
      <c r="D358" s="15"/>
      <c r="E358" s="15"/>
      <c r="F358" s="34"/>
      <c r="G358" s="34"/>
    </row>
    <row r="359" spans="1:7" ht="17.25" hidden="1" customHeight="1" x14ac:dyDescent="0.25">
      <c r="A359" s="86" t="s">
        <v>165</v>
      </c>
      <c r="B359" s="74">
        <v>346</v>
      </c>
      <c r="C359" s="15"/>
      <c r="D359" s="15"/>
      <c r="E359" s="15"/>
      <c r="F359" s="34"/>
      <c r="G359" s="34"/>
    </row>
    <row r="360" spans="1:7" ht="17.25" hidden="1" customHeight="1" x14ac:dyDescent="0.25">
      <c r="A360" s="86" t="s">
        <v>165</v>
      </c>
      <c r="B360" s="74">
        <v>347</v>
      </c>
      <c r="C360" s="15"/>
      <c r="D360" s="15"/>
      <c r="E360" s="15"/>
      <c r="F360" s="34"/>
      <c r="G360" s="34"/>
    </row>
    <row r="361" spans="1:7" ht="17.25" hidden="1" customHeight="1" x14ac:dyDescent="0.25">
      <c r="A361" s="86" t="s">
        <v>165</v>
      </c>
      <c r="B361" s="74">
        <v>348</v>
      </c>
      <c r="C361" s="15"/>
      <c r="D361" s="15"/>
      <c r="E361" s="15"/>
      <c r="F361" s="34"/>
      <c r="G361" s="34"/>
    </row>
    <row r="362" spans="1:7" ht="17.25" hidden="1" customHeight="1" x14ac:dyDescent="0.25">
      <c r="A362" s="86" t="s">
        <v>165</v>
      </c>
      <c r="B362" s="74">
        <v>349</v>
      </c>
      <c r="C362" s="15"/>
      <c r="D362" s="15"/>
      <c r="E362" s="15"/>
      <c r="F362" s="34"/>
      <c r="G362" s="34"/>
    </row>
    <row r="363" spans="1:7" ht="17.25" hidden="1" customHeight="1" x14ac:dyDescent="0.25">
      <c r="A363" s="86" t="s">
        <v>165</v>
      </c>
      <c r="B363" s="84">
        <v>350</v>
      </c>
      <c r="C363" s="15"/>
      <c r="D363" s="15"/>
      <c r="E363" s="15"/>
      <c r="F363" s="34"/>
      <c r="G363" s="34"/>
    </row>
    <row r="364" spans="1:7" ht="17.25" hidden="1" customHeight="1" x14ac:dyDescent="0.25">
      <c r="A364" s="86" t="s">
        <v>165</v>
      </c>
      <c r="B364" s="84">
        <v>351</v>
      </c>
      <c r="C364" s="15"/>
      <c r="D364" s="15"/>
      <c r="E364" s="15"/>
      <c r="F364" s="34"/>
      <c r="G364" s="34"/>
    </row>
    <row r="365" spans="1:7" ht="17.25" hidden="1" customHeight="1" x14ac:dyDescent="0.25">
      <c r="A365" s="86" t="s">
        <v>165</v>
      </c>
      <c r="B365" s="74">
        <v>352</v>
      </c>
      <c r="C365" s="15"/>
      <c r="D365" s="15"/>
      <c r="E365" s="15"/>
      <c r="F365" s="34"/>
      <c r="G365" s="34"/>
    </row>
    <row r="366" spans="1:7" ht="17.25" hidden="1" customHeight="1" x14ac:dyDescent="0.25">
      <c r="A366" s="86" t="s">
        <v>165</v>
      </c>
      <c r="B366" s="74">
        <v>353</v>
      </c>
      <c r="C366" s="15"/>
      <c r="D366" s="15"/>
      <c r="E366" s="15"/>
      <c r="F366" s="34"/>
      <c r="G366" s="34"/>
    </row>
    <row r="367" spans="1:7" ht="17.25" hidden="1" customHeight="1" x14ac:dyDescent="0.25">
      <c r="A367" s="86" t="s">
        <v>165</v>
      </c>
      <c r="B367" s="74">
        <v>354</v>
      </c>
      <c r="C367" s="15"/>
      <c r="D367" s="15"/>
      <c r="E367" s="15"/>
      <c r="F367" s="34"/>
      <c r="G367" s="34"/>
    </row>
    <row r="368" spans="1:7" ht="17.25" hidden="1" customHeight="1" x14ac:dyDescent="0.25">
      <c r="A368" s="86" t="s">
        <v>165</v>
      </c>
      <c r="B368" s="74">
        <v>355</v>
      </c>
      <c r="C368" s="15"/>
      <c r="D368" s="15"/>
      <c r="E368" s="15"/>
      <c r="F368" s="34"/>
      <c r="G368" s="34"/>
    </row>
    <row r="369" spans="1:7" ht="17.25" hidden="1" customHeight="1" x14ac:dyDescent="0.25">
      <c r="A369" s="86" t="s">
        <v>165</v>
      </c>
      <c r="B369" s="74">
        <v>356</v>
      </c>
      <c r="C369" s="15"/>
      <c r="D369" s="15"/>
      <c r="E369" s="15"/>
      <c r="F369" s="34"/>
      <c r="G369" s="34"/>
    </row>
    <row r="370" spans="1:7" ht="17.25" hidden="1" customHeight="1" x14ac:dyDescent="0.25">
      <c r="A370" s="86" t="s">
        <v>165</v>
      </c>
      <c r="B370" s="74">
        <v>357</v>
      </c>
      <c r="C370" s="15"/>
      <c r="D370" s="15"/>
      <c r="E370" s="15"/>
      <c r="F370" s="34"/>
      <c r="G370" s="34"/>
    </row>
    <row r="371" spans="1:7" ht="17.25" hidden="1" customHeight="1" x14ac:dyDescent="0.25">
      <c r="A371" s="86" t="s">
        <v>165</v>
      </c>
      <c r="B371" s="74">
        <v>358</v>
      </c>
      <c r="C371" s="15"/>
      <c r="D371" s="15"/>
      <c r="E371" s="15"/>
      <c r="F371" s="34"/>
      <c r="G371" s="34"/>
    </row>
    <row r="372" spans="1:7" ht="17.25" hidden="1" customHeight="1" x14ac:dyDescent="0.25">
      <c r="A372" s="86" t="s">
        <v>165</v>
      </c>
      <c r="B372" s="74">
        <v>359</v>
      </c>
      <c r="C372" s="15"/>
      <c r="D372" s="15"/>
      <c r="E372" s="15"/>
      <c r="F372" s="34"/>
      <c r="G372" s="34"/>
    </row>
    <row r="373" spans="1:7" ht="17.25" hidden="1" customHeight="1" x14ac:dyDescent="0.25">
      <c r="A373" s="86" t="s">
        <v>165</v>
      </c>
      <c r="B373" s="74">
        <v>360</v>
      </c>
      <c r="C373" s="15"/>
      <c r="D373" s="15"/>
      <c r="E373" s="15"/>
      <c r="F373" s="34"/>
      <c r="G373" s="34"/>
    </row>
    <row r="374" spans="1:7" ht="17.25" hidden="1" customHeight="1" x14ac:dyDescent="0.25">
      <c r="A374" s="86" t="s">
        <v>165</v>
      </c>
      <c r="B374" s="74">
        <v>361</v>
      </c>
      <c r="C374" s="15"/>
      <c r="D374" s="15"/>
      <c r="E374" s="15"/>
      <c r="F374" s="34"/>
      <c r="G374" s="34"/>
    </row>
    <row r="375" spans="1:7" ht="17.25" hidden="1" customHeight="1" x14ac:dyDescent="0.25">
      <c r="A375" s="86" t="s">
        <v>165</v>
      </c>
      <c r="B375" s="74">
        <v>362</v>
      </c>
      <c r="C375" s="15"/>
      <c r="D375" s="15"/>
      <c r="E375" s="15"/>
      <c r="F375" s="34"/>
      <c r="G375" s="34"/>
    </row>
    <row r="376" spans="1:7" ht="17.25" hidden="1" customHeight="1" x14ac:dyDescent="0.25">
      <c r="A376" s="86" t="s">
        <v>165</v>
      </c>
      <c r="B376" s="74">
        <v>363</v>
      </c>
      <c r="C376" s="15"/>
      <c r="D376" s="15"/>
      <c r="E376" s="15"/>
      <c r="F376" s="34"/>
      <c r="G376" s="34"/>
    </row>
    <row r="377" spans="1:7" ht="17.25" hidden="1" customHeight="1" x14ac:dyDescent="0.25">
      <c r="A377" s="86" t="s">
        <v>165</v>
      </c>
      <c r="B377" s="74">
        <v>364</v>
      </c>
      <c r="C377" s="15"/>
      <c r="D377" s="15"/>
      <c r="E377" s="15"/>
      <c r="F377" s="34"/>
      <c r="G377" s="34"/>
    </row>
    <row r="378" spans="1:7" ht="17.25" hidden="1" customHeight="1" x14ac:dyDescent="0.25">
      <c r="A378" s="86" t="s">
        <v>165</v>
      </c>
      <c r="B378" s="74">
        <v>365</v>
      </c>
      <c r="C378" s="15"/>
      <c r="D378" s="15"/>
      <c r="E378" s="15"/>
      <c r="F378" s="34"/>
      <c r="G378" s="34"/>
    </row>
    <row r="379" spans="1:7" ht="17.25" hidden="1" customHeight="1" x14ac:dyDescent="0.25">
      <c r="A379" s="86" t="s">
        <v>165</v>
      </c>
      <c r="B379" s="74">
        <v>366</v>
      </c>
      <c r="C379" s="15"/>
      <c r="D379" s="15"/>
      <c r="E379" s="15"/>
      <c r="F379" s="34"/>
      <c r="G379" s="34"/>
    </row>
    <row r="380" spans="1:7" ht="17.25" hidden="1" customHeight="1" x14ac:dyDescent="0.25">
      <c r="A380" s="86" t="s">
        <v>165</v>
      </c>
      <c r="B380" s="74">
        <v>367</v>
      </c>
      <c r="C380" s="15"/>
      <c r="D380" s="15"/>
      <c r="E380" s="15"/>
      <c r="F380" s="34"/>
      <c r="G380" s="34"/>
    </row>
    <row r="381" spans="1:7" ht="17.25" hidden="1" customHeight="1" x14ac:dyDescent="0.25">
      <c r="A381" s="86" t="s">
        <v>165</v>
      </c>
      <c r="B381" s="74">
        <v>368</v>
      </c>
      <c r="C381" s="15"/>
      <c r="D381" s="15"/>
      <c r="E381" s="15"/>
      <c r="F381" s="15"/>
      <c r="G381" s="15"/>
    </row>
    <row r="382" spans="1:7" ht="17.25" hidden="1" customHeight="1" x14ac:dyDescent="0.25">
      <c r="A382" s="86" t="s">
        <v>165</v>
      </c>
      <c r="B382" s="74">
        <v>369</v>
      </c>
      <c r="C382" s="15"/>
      <c r="D382" s="15"/>
      <c r="E382" s="15"/>
      <c r="F382" s="15"/>
      <c r="G382" s="15"/>
    </row>
    <row r="383" spans="1:7" ht="17.25" hidden="1" customHeight="1" x14ac:dyDescent="0.25">
      <c r="A383" s="86" t="s">
        <v>165</v>
      </c>
      <c r="B383" s="74">
        <v>370</v>
      </c>
      <c r="C383" s="15"/>
      <c r="D383" s="15"/>
      <c r="E383" s="15"/>
      <c r="F383" s="15"/>
      <c r="G383" s="15"/>
    </row>
    <row r="384" spans="1:7" ht="17.25" hidden="1" customHeight="1" x14ac:dyDescent="0.25">
      <c r="A384" s="86" t="s">
        <v>165</v>
      </c>
      <c r="B384" s="74">
        <v>371</v>
      </c>
      <c r="C384" s="15"/>
      <c r="D384" s="15"/>
      <c r="E384" s="15"/>
      <c r="F384" s="15"/>
      <c r="G384" s="15"/>
    </row>
    <row r="385" spans="1:7" ht="17.25" hidden="1" customHeight="1" x14ac:dyDescent="0.25">
      <c r="A385" s="86" t="s">
        <v>165</v>
      </c>
      <c r="B385" s="74">
        <v>372</v>
      </c>
      <c r="C385" s="15"/>
      <c r="D385" s="15"/>
      <c r="E385" s="15"/>
      <c r="F385" s="15"/>
      <c r="G385" s="15"/>
    </row>
    <row r="386" spans="1:7" ht="17.25" hidden="1" customHeight="1" x14ac:dyDescent="0.25">
      <c r="A386" s="86" t="s">
        <v>165</v>
      </c>
      <c r="B386" s="74">
        <v>373</v>
      </c>
      <c r="C386" s="15"/>
      <c r="D386" s="15"/>
      <c r="E386" s="15"/>
      <c r="F386" s="15"/>
      <c r="G386" s="15"/>
    </row>
    <row r="387" spans="1:7" ht="17.25" hidden="1" customHeight="1" thickBot="1" x14ac:dyDescent="0.3">
      <c r="A387" s="147" t="s">
        <v>165</v>
      </c>
      <c r="B387" s="81">
        <v>374</v>
      </c>
      <c r="C387" s="52"/>
      <c r="D387" s="52"/>
      <c r="E387" s="52"/>
      <c r="F387" s="52"/>
      <c r="G387" s="52"/>
    </row>
    <row r="388" spans="1:7" ht="17.25" hidden="1" customHeight="1" x14ac:dyDescent="0.25">
      <c r="A388" s="86" t="s">
        <v>176</v>
      </c>
      <c r="B388" s="74">
        <v>375</v>
      </c>
      <c r="C388" s="15"/>
      <c r="D388" s="15"/>
      <c r="E388" s="15"/>
      <c r="F388" s="15"/>
      <c r="G388" s="15"/>
    </row>
    <row r="389" spans="1:7" ht="17.25" hidden="1" customHeight="1" x14ac:dyDescent="0.25">
      <c r="A389" s="86" t="s">
        <v>176</v>
      </c>
      <c r="B389" s="74">
        <v>376</v>
      </c>
      <c r="C389" s="15"/>
      <c r="D389" s="15"/>
      <c r="E389" s="15"/>
      <c r="F389" s="15"/>
      <c r="G389" s="15"/>
    </row>
    <row r="390" spans="1:7" ht="17.25" hidden="1" customHeight="1" x14ac:dyDescent="0.25">
      <c r="A390" s="86" t="s">
        <v>176</v>
      </c>
      <c r="B390" s="74">
        <v>377</v>
      </c>
      <c r="C390" s="15"/>
      <c r="D390" s="15"/>
      <c r="E390" s="15"/>
      <c r="F390" s="15"/>
      <c r="G390" s="15"/>
    </row>
    <row r="391" spans="1:7" ht="17.25" hidden="1" customHeight="1" x14ac:dyDescent="0.25">
      <c r="A391" s="86" t="s">
        <v>176</v>
      </c>
      <c r="B391" s="74">
        <v>378</v>
      </c>
      <c r="C391" s="15"/>
      <c r="D391" s="15"/>
      <c r="E391" s="15"/>
      <c r="F391" s="15"/>
      <c r="G391" s="15"/>
    </row>
    <row r="392" spans="1:7" ht="17.25" hidden="1" customHeight="1" x14ac:dyDescent="0.25">
      <c r="A392" s="86" t="s">
        <v>176</v>
      </c>
      <c r="B392" s="74">
        <v>379</v>
      </c>
      <c r="C392" s="15"/>
      <c r="D392" s="15"/>
      <c r="E392" s="15"/>
      <c r="F392" s="15"/>
      <c r="G392" s="15"/>
    </row>
    <row r="393" spans="1:7" ht="17.25" hidden="1" customHeight="1" x14ac:dyDescent="0.25">
      <c r="A393" s="86" t="s">
        <v>176</v>
      </c>
      <c r="B393" s="74">
        <v>380</v>
      </c>
      <c r="C393" s="15"/>
      <c r="D393" s="15"/>
      <c r="E393" s="15"/>
      <c r="F393" s="15"/>
      <c r="G393" s="15"/>
    </row>
    <row r="394" spans="1:7" ht="17.25" hidden="1" customHeight="1" x14ac:dyDescent="0.25">
      <c r="A394" s="86" t="s">
        <v>176</v>
      </c>
      <c r="B394" s="74">
        <v>381</v>
      </c>
      <c r="C394" s="15"/>
      <c r="D394" s="15"/>
      <c r="E394" s="15"/>
      <c r="F394" s="15"/>
      <c r="G394" s="15"/>
    </row>
    <row r="395" spans="1:7" ht="17.25" hidden="1" customHeight="1" x14ac:dyDescent="0.25">
      <c r="A395" s="86" t="s">
        <v>176</v>
      </c>
      <c r="B395" s="74">
        <v>382</v>
      </c>
      <c r="C395" s="15"/>
      <c r="D395" s="15"/>
      <c r="E395" s="15"/>
      <c r="F395" s="15"/>
      <c r="G395" s="15"/>
    </row>
    <row r="396" spans="1:7" ht="17.25" hidden="1" customHeight="1" x14ac:dyDescent="0.25">
      <c r="A396" s="86" t="s">
        <v>176</v>
      </c>
      <c r="B396" s="74">
        <v>383</v>
      </c>
      <c r="C396" s="15"/>
      <c r="D396" s="15"/>
      <c r="E396" s="15"/>
      <c r="F396" s="15"/>
      <c r="G396" s="15"/>
    </row>
    <row r="397" spans="1:7" ht="17.25" hidden="1" customHeight="1" x14ac:dyDescent="0.25">
      <c r="A397" s="86" t="s">
        <v>176</v>
      </c>
      <c r="B397" s="74">
        <v>384</v>
      </c>
      <c r="C397" s="15"/>
      <c r="D397" s="15"/>
      <c r="E397" s="15"/>
      <c r="F397" s="15"/>
      <c r="G397" s="15"/>
    </row>
    <row r="398" spans="1:7" ht="17.25" hidden="1" customHeight="1" x14ac:dyDescent="0.25">
      <c r="A398" s="86" t="s">
        <v>176</v>
      </c>
      <c r="B398" s="74">
        <v>385</v>
      </c>
      <c r="C398" s="15"/>
      <c r="D398" s="15"/>
      <c r="E398" s="15"/>
      <c r="F398" s="15"/>
      <c r="G398" s="15"/>
    </row>
    <row r="399" spans="1:7" ht="17.25" hidden="1" customHeight="1" x14ac:dyDescent="0.25">
      <c r="A399" s="86" t="s">
        <v>176</v>
      </c>
      <c r="B399" s="85">
        <v>386</v>
      </c>
      <c r="C399" s="82" t="s">
        <v>177</v>
      </c>
      <c r="D399" s="82" t="s">
        <v>178</v>
      </c>
      <c r="E399" s="82"/>
      <c r="F399" s="82"/>
      <c r="G399" s="82"/>
    </row>
    <row r="400" spans="1:7" ht="32.25" hidden="1" customHeight="1" x14ac:dyDescent="0.25">
      <c r="A400" s="86" t="s">
        <v>176</v>
      </c>
      <c r="B400" s="85">
        <v>387</v>
      </c>
      <c r="C400" s="15" t="s">
        <v>179</v>
      </c>
      <c r="D400" s="15" t="s">
        <v>180</v>
      </c>
      <c r="E400" s="15"/>
      <c r="F400" s="15"/>
      <c r="G400" s="15"/>
    </row>
    <row r="401" spans="1:7" ht="17.25" hidden="1" customHeight="1" x14ac:dyDescent="0.25">
      <c r="A401" s="86" t="s">
        <v>176</v>
      </c>
      <c r="B401" s="74">
        <v>388</v>
      </c>
      <c r="C401" s="15"/>
      <c r="D401" s="15"/>
      <c r="E401" s="15"/>
      <c r="F401" s="15"/>
      <c r="G401" s="15"/>
    </row>
    <row r="402" spans="1:7" ht="17.25" hidden="1" customHeight="1" x14ac:dyDescent="0.25">
      <c r="A402" s="86" t="s">
        <v>176</v>
      </c>
      <c r="B402" s="74">
        <v>389</v>
      </c>
      <c r="C402" s="15"/>
      <c r="D402" s="15"/>
      <c r="E402" s="15"/>
      <c r="F402" s="15"/>
      <c r="G402" s="15"/>
    </row>
    <row r="403" spans="1:7" ht="17.25" hidden="1" customHeight="1" x14ac:dyDescent="0.25">
      <c r="A403" s="86" t="s">
        <v>176</v>
      </c>
      <c r="B403" s="74">
        <v>390</v>
      </c>
      <c r="C403" s="15"/>
      <c r="D403" s="15"/>
      <c r="E403" s="15"/>
      <c r="F403" s="15"/>
      <c r="G403" s="15"/>
    </row>
    <row r="404" spans="1:7" ht="17.25" hidden="1" customHeight="1" x14ac:dyDescent="0.25">
      <c r="A404" s="86" t="s">
        <v>176</v>
      </c>
      <c r="B404" s="74">
        <v>391</v>
      </c>
      <c r="C404" s="82"/>
      <c r="D404" s="82"/>
      <c r="E404" s="15"/>
      <c r="F404" s="15"/>
      <c r="G404" s="15"/>
    </row>
    <row r="405" spans="1:7" ht="17.25" hidden="1" customHeight="1" x14ac:dyDescent="0.25">
      <c r="A405" s="86" t="s">
        <v>176</v>
      </c>
      <c r="B405" s="74">
        <v>392</v>
      </c>
      <c r="C405" s="82"/>
      <c r="D405" s="82"/>
      <c r="E405" s="15"/>
      <c r="F405" s="15"/>
      <c r="G405" s="15"/>
    </row>
    <row r="406" spans="1:7" ht="17.25" hidden="1" customHeight="1" x14ac:dyDescent="0.25">
      <c r="A406" s="86" t="s">
        <v>176</v>
      </c>
      <c r="B406" s="74">
        <v>393</v>
      </c>
      <c r="C406" s="82"/>
      <c r="D406" s="82"/>
      <c r="E406" s="15"/>
      <c r="F406" s="15"/>
      <c r="G406" s="15"/>
    </row>
    <row r="407" spans="1:7" ht="17.25" hidden="1" customHeight="1" x14ac:dyDescent="0.25">
      <c r="A407" s="86" t="s">
        <v>176</v>
      </c>
      <c r="B407" s="74">
        <v>394</v>
      </c>
      <c r="C407" s="82"/>
      <c r="D407" s="82"/>
      <c r="E407" s="15"/>
      <c r="F407" s="15"/>
      <c r="G407" s="15"/>
    </row>
    <row r="408" spans="1:7" ht="17.25" hidden="1" customHeight="1" x14ac:dyDescent="0.25">
      <c r="A408" s="86" t="s">
        <v>176</v>
      </c>
      <c r="B408" s="74">
        <v>395</v>
      </c>
      <c r="C408" s="82"/>
      <c r="D408" s="82"/>
      <c r="E408" s="15"/>
      <c r="F408" s="15"/>
      <c r="G408" s="15"/>
    </row>
    <row r="409" spans="1:7" ht="17.25" hidden="1" customHeight="1" x14ac:dyDescent="0.25">
      <c r="A409" s="86" t="s">
        <v>176</v>
      </c>
      <c r="B409" s="74">
        <v>396</v>
      </c>
      <c r="C409" s="82"/>
      <c r="D409" s="82"/>
      <c r="E409" s="15"/>
      <c r="F409" s="15"/>
      <c r="G409" s="15"/>
    </row>
    <row r="410" spans="1:7" ht="17.25" hidden="1" customHeight="1" x14ac:dyDescent="0.25">
      <c r="A410" s="86" t="s">
        <v>176</v>
      </c>
      <c r="B410" s="74">
        <v>397</v>
      </c>
      <c r="C410" s="82"/>
      <c r="D410" s="82"/>
      <c r="E410" s="82"/>
      <c r="F410" s="82"/>
      <c r="G410" s="82"/>
    </row>
    <row r="411" spans="1:7" ht="25.5" hidden="1" customHeight="1" x14ac:dyDescent="0.25">
      <c r="A411" s="86" t="s">
        <v>176</v>
      </c>
      <c r="B411" s="85">
        <v>398</v>
      </c>
      <c r="C411" s="82" t="s">
        <v>181</v>
      </c>
      <c r="D411" s="82" t="s">
        <v>182</v>
      </c>
      <c r="E411" s="82"/>
      <c r="F411" s="82"/>
      <c r="G411" s="82"/>
    </row>
    <row r="412" spans="1:7" ht="17.25" hidden="1" customHeight="1" x14ac:dyDescent="0.25">
      <c r="A412" s="86" t="s">
        <v>176</v>
      </c>
      <c r="B412" s="74">
        <v>399</v>
      </c>
      <c r="C412" s="82"/>
      <c r="D412" s="82"/>
      <c r="E412" s="82"/>
      <c r="F412" s="82"/>
      <c r="G412" s="82"/>
    </row>
    <row r="413" spans="1:7" ht="17.25" hidden="1" customHeight="1" x14ac:dyDescent="0.25">
      <c r="A413" s="86" t="s">
        <v>176</v>
      </c>
      <c r="B413" s="74">
        <v>400</v>
      </c>
      <c r="C413" s="82"/>
      <c r="D413" s="82"/>
      <c r="E413" s="82"/>
      <c r="F413" s="82"/>
      <c r="G413" s="82"/>
    </row>
    <row r="414" spans="1:7" ht="17.25" hidden="1" customHeight="1" x14ac:dyDescent="0.25">
      <c r="A414" s="86" t="s">
        <v>176</v>
      </c>
      <c r="B414" s="74">
        <v>401</v>
      </c>
      <c r="C414" s="82"/>
      <c r="D414" s="82"/>
      <c r="E414" s="82"/>
      <c r="F414" s="82"/>
      <c r="G414" s="82"/>
    </row>
    <row r="415" spans="1:7" ht="17.25" hidden="1" customHeight="1" x14ac:dyDescent="0.25">
      <c r="A415" s="86" t="s">
        <v>176</v>
      </c>
      <c r="B415" s="74">
        <v>402</v>
      </c>
      <c r="C415" s="82"/>
      <c r="D415" s="82"/>
      <c r="E415" s="82"/>
      <c r="F415" s="82"/>
      <c r="G415" s="82"/>
    </row>
    <row r="416" spans="1:7" ht="17.25" hidden="1" customHeight="1" x14ac:dyDescent="0.25">
      <c r="A416" s="86" t="s">
        <v>176</v>
      </c>
      <c r="B416" s="74">
        <v>403</v>
      </c>
      <c r="C416" s="82"/>
      <c r="D416" s="82"/>
      <c r="E416" s="82"/>
      <c r="F416" s="82"/>
      <c r="G416" s="82"/>
    </row>
    <row r="417" spans="1:7" ht="17.25" hidden="1" customHeight="1" x14ac:dyDescent="0.25">
      <c r="A417" s="86" t="s">
        <v>176</v>
      </c>
      <c r="B417" s="74">
        <v>404</v>
      </c>
      <c r="C417" s="82"/>
      <c r="D417" s="82"/>
      <c r="E417" s="82"/>
      <c r="F417" s="82"/>
      <c r="G417" s="82"/>
    </row>
    <row r="418" spans="1:7" ht="17.25" hidden="1" customHeight="1" x14ac:dyDescent="0.25">
      <c r="A418" s="86" t="s">
        <v>176</v>
      </c>
      <c r="B418" s="74">
        <v>405</v>
      </c>
      <c r="C418" s="82"/>
      <c r="D418" s="82"/>
      <c r="E418" s="82"/>
      <c r="F418" s="82"/>
      <c r="G418" s="82"/>
    </row>
    <row r="419" spans="1:7" ht="17.25" hidden="1" customHeight="1" x14ac:dyDescent="0.25">
      <c r="A419" s="86" t="s">
        <v>176</v>
      </c>
      <c r="B419" s="74">
        <v>406</v>
      </c>
      <c r="C419" s="82"/>
      <c r="D419" s="82"/>
      <c r="E419" s="82"/>
      <c r="F419" s="82"/>
      <c r="G419" s="82"/>
    </row>
    <row r="420" spans="1:7" ht="17.25" hidden="1" customHeight="1" x14ac:dyDescent="0.25">
      <c r="A420" s="86" t="s">
        <v>176</v>
      </c>
      <c r="B420" s="74">
        <v>407</v>
      </c>
      <c r="C420" s="82"/>
      <c r="D420" s="82"/>
      <c r="E420" s="82"/>
      <c r="F420" s="82"/>
      <c r="G420" s="82"/>
    </row>
    <row r="421" spans="1:7" ht="17.25" hidden="1" customHeight="1" x14ac:dyDescent="0.25">
      <c r="A421" s="86" t="s">
        <v>176</v>
      </c>
      <c r="B421" s="74">
        <v>408</v>
      </c>
      <c r="C421" s="82"/>
      <c r="D421" s="82"/>
      <c r="E421" s="82"/>
      <c r="F421" s="82"/>
      <c r="G421" s="82"/>
    </row>
    <row r="422" spans="1:7" ht="17.25" hidden="1" customHeight="1" x14ac:dyDescent="0.25">
      <c r="A422" s="86" t="s">
        <v>176</v>
      </c>
      <c r="B422" s="74">
        <v>409</v>
      </c>
      <c r="C422" s="82"/>
      <c r="D422" s="82"/>
      <c r="E422" s="82"/>
      <c r="F422" s="82"/>
      <c r="G422" s="82"/>
    </row>
    <row r="423" spans="1:7" ht="17.25" hidden="1" customHeight="1" x14ac:dyDescent="0.25">
      <c r="A423" s="86" t="s">
        <v>176</v>
      </c>
      <c r="B423" s="74">
        <v>410</v>
      </c>
      <c r="C423" s="82"/>
      <c r="D423" s="82"/>
      <c r="E423" s="82"/>
      <c r="F423" s="82"/>
      <c r="G423" s="82"/>
    </row>
    <row r="424" spans="1:7" ht="17.25" hidden="1" customHeight="1" x14ac:dyDescent="0.25">
      <c r="A424" s="86" t="s">
        <v>176</v>
      </c>
      <c r="B424" s="74">
        <v>411</v>
      </c>
      <c r="C424" s="82"/>
      <c r="D424" s="82"/>
      <c r="E424" s="82"/>
      <c r="F424" s="82"/>
      <c r="G424" s="82"/>
    </row>
    <row r="425" spans="1:7" ht="17.25" hidden="1" customHeight="1" x14ac:dyDescent="0.25">
      <c r="A425" s="86" t="s">
        <v>176</v>
      </c>
      <c r="B425" s="74">
        <v>412</v>
      </c>
      <c r="C425" s="82"/>
      <c r="D425" s="82"/>
      <c r="E425" s="82"/>
      <c r="F425" s="82"/>
      <c r="G425" s="82"/>
    </row>
    <row r="426" spans="1:7" ht="17.25" hidden="1" customHeight="1" x14ac:dyDescent="0.25">
      <c r="A426" s="86" t="s">
        <v>176</v>
      </c>
      <c r="B426" s="74">
        <v>413</v>
      </c>
      <c r="C426" s="82"/>
      <c r="D426" s="82"/>
      <c r="E426" s="82"/>
      <c r="F426" s="82"/>
      <c r="G426" s="82"/>
    </row>
    <row r="427" spans="1:7" ht="17.25" hidden="1" customHeight="1" x14ac:dyDescent="0.25">
      <c r="A427" s="86" t="s">
        <v>176</v>
      </c>
      <c r="B427" s="74">
        <v>414</v>
      </c>
      <c r="C427" s="82"/>
      <c r="D427" s="82"/>
      <c r="E427" s="82"/>
      <c r="F427" s="82"/>
      <c r="G427" s="82"/>
    </row>
    <row r="428" spans="1:7" ht="17.25" hidden="1" customHeight="1" x14ac:dyDescent="0.25">
      <c r="A428" s="86" t="s">
        <v>176</v>
      </c>
      <c r="B428" s="74">
        <v>415</v>
      </c>
      <c r="C428" s="82"/>
      <c r="D428" s="82"/>
      <c r="E428" s="82"/>
      <c r="F428" s="82"/>
      <c r="G428" s="82"/>
    </row>
    <row r="429" spans="1:7" ht="17.25" hidden="1" customHeight="1" x14ac:dyDescent="0.25">
      <c r="A429" s="86" t="s">
        <v>176</v>
      </c>
      <c r="B429" s="74">
        <v>416</v>
      </c>
      <c r="C429" s="82"/>
      <c r="D429" s="82"/>
      <c r="E429" s="82"/>
      <c r="F429" s="82"/>
      <c r="G429" s="82"/>
    </row>
    <row r="430" spans="1:7" ht="17.25" hidden="1" customHeight="1" x14ac:dyDescent="0.25">
      <c r="A430" s="86" t="s">
        <v>176</v>
      </c>
      <c r="B430" s="74">
        <v>417</v>
      </c>
      <c r="C430" s="80"/>
      <c r="D430" s="90"/>
      <c r="E430" s="82"/>
      <c r="F430" s="82"/>
      <c r="G430" s="82"/>
    </row>
    <row r="431" spans="1:7" ht="17.25" hidden="1" customHeight="1" x14ac:dyDescent="0.25">
      <c r="A431" s="86" t="s">
        <v>176</v>
      </c>
      <c r="B431" s="74">
        <v>418</v>
      </c>
      <c r="C431" s="80"/>
      <c r="D431" s="90"/>
      <c r="E431" s="82"/>
      <c r="F431" s="82"/>
      <c r="G431" s="82"/>
    </row>
    <row r="432" spans="1:7" ht="17.25" hidden="1" customHeight="1" x14ac:dyDescent="0.25">
      <c r="A432" s="86" t="s">
        <v>176</v>
      </c>
      <c r="B432" s="74">
        <v>419</v>
      </c>
      <c r="C432" s="80"/>
      <c r="D432" s="90"/>
      <c r="E432" s="82"/>
      <c r="F432" s="82"/>
      <c r="G432" s="82"/>
    </row>
    <row r="433" spans="1:7" ht="17.25" hidden="1" customHeight="1" x14ac:dyDescent="0.25">
      <c r="A433" s="86" t="s">
        <v>176</v>
      </c>
      <c r="B433" s="85">
        <v>420</v>
      </c>
      <c r="C433" s="122" t="s">
        <v>183</v>
      </c>
      <c r="D433" s="122" t="s">
        <v>60</v>
      </c>
      <c r="E433" s="82"/>
      <c r="F433" s="82"/>
      <c r="G433" s="82"/>
    </row>
    <row r="434" spans="1:7" ht="20.25" hidden="1" customHeight="1" x14ac:dyDescent="0.25">
      <c r="A434" s="86" t="s">
        <v>176</v>
      </c>
      <c r="B434" s="85">
        <v>421</v>
      </c>
      <c r="C434" s="82" t="s">
        <v>184</v>
      </c>
      <c r="D434" s="82" t="s">
        <v>185</v>
      </c>
      <c r="E434" s="82"/>
      <c r="F434" s="82"/>
      <c r="G434" s="82"/>
    </row>
    <row r="435" spans="1:7" ht="17.25" hidden="1" customHeight="1" x14ac:dyDescent="0.25">
      <c r="A435" s="86" t="s">
        <v>176</v>
      </c>
      <c r="B435" s="85">
        <v>422</v>
      </c>
      <c r="C435" s="82" t="s">
        <v>186</v>
      </c>
      <c r="D435" s="82" t="s">
        <v>187</v>
      </c>
      <c r="E435" s="82"/>
      <c r="F435" s="82"/>
      <c r="G435" s="82"/>
    </row>
    <row r="436" spans="1:7" ht="17.25" hidden="1" customHeight="1" x14ac:dyDescent="0.25">
      <c r="A436" s="86" t="s">
        <v>176</v>
      </c>
      <c r="B436" s="74">
        <v>423</v>
      </c>
      <c r="C436" s="82"/>
      <c r="D436" s="82"/>
      <c r="E436" s="82"/>
      <c r="F436" s="82"/>
      <c r="G436" s="82"/>
    </row>
    <row r="437" spans="1:7" ht="17.25" hidden="1" customHeight="1" x14ac:dyDescent="0.25">
      <c r="A437" s="86" t="s">
        <v>176</v>
      </c>
      <c r="B437" s="74">
        <v>424</v>
      </c>
      <c r="C437" s="82"/>
      <c r="D437" s="82"/>
      <c r="E437" s="82"/>
      <c r="F437" s="82"/>
      <c r="G437" s="82"/>
    </row>
    <row r="438" spans="1:7" ht="17.25" hidden="1" customHeight="1" x14ac:dyDescent="0.25">
      <c r="A438" s="86" t="s">
        <v>176</v>
      </c>
      <c r="B438" s="74">
        <v>425</v>
      </c>
      <c r="C438" s="82"/>
      <c r="D438" s="82"/>
      <c r="E438" s="82"/>
      <c r="F438" s="82"/>
      <c r="G438" s="82"/>
    </row>
    <row r="439" spans="1:7" ht="17.25" hidden="1" customHeight="1" x14ac:dyDescent="0.25">
      <c r="A439" s="86" t="s">
        <v>176</v>
      </c>
      <c r="B439" s="74">
        <v>426</v>
      </c>
      <c r="C439" s="82"/>
      <c r="D439" s="82"/>
      <c r="E439" s="82"/>
      <c r="F439" s="82"/>
      <c r="G439" s="82"/>
    </row>
    <row r="440" spans="1:7" ht="13.2" hidden="1" x14ac:dyDescent="0.25">
      <c r="A440" s="86" t="s">
        <v>176</v>
      </c>
      <c r="B440" s="74">
        <v>427</v>
      </c>
      <c r="C440" s="80"/>
      <c r="D440" s="90"/>
      <c r="E440" s="82"/>
      <c r="F440" s="82"/>
      <c r="G440" s="82"/>
    </row>
    <row r="441" spans="1:7" ht="17.25" hidden="1" customHeight="1" x14ac:dyDescent="0.25">
      <c r="A441" s="86" t="s">
        <v>176</v>
      </c>
      <c r="B441" s="74">
        <v>428</v>
      </c>
      <c r="C441" s="80"/>
      <c r="D441" s="90"/>
      <c r="E441" s="15"/>
      <c r="F441" s="15"/>
      <c r="G441" s="15"/>
    </row>
    <row r="442" spans="1:7" ht="17.25" hidden="1" customHeight="1" x14ac:dyDescent="0.25">
      <c r="A442" s="86" t="s">
        <v>176</v>
      </c>
      <c r="B442" s="74">
        <v>429</v>
      </c>
      <c r="C442" s="80"/>
      <c r="D442" s="90"/>
      <c r="E442" s="82"/>
      <c r="F442" s="82"/>
      <c r="G442" s="82"/>
    </row>
    <row r="443" spans="1:7" ht="17.25" hidden="1" customHeight="1" x14ac:dyDescent="0.25">
      <c r="A443" s="86" t="s">
        <v>176</v>
      </c>
      <c r="B443" s="85">
        <v>430</v>
      </c>
      <c r="C443" s="122" t="s">
        <v>188</v>
      </c>
      <c r="D443" s="122" t="s">
        <v>189</v>
      </c>
      <c r="E443" s="82"/>
      <c r="F443" s="82"/>
      <c r="G443" s="82"/>
    </row>
    <row r="444" spans="1:7" ht="66" hidden="1" customHeight="1" x14ac:dyDescent="0.25">
      <c r="A444" s="86" t="s">
        <v>176</v>
      </c>
      <c r="B444" s="85">
        <v>431</v>
      </c>
      <c r="C444" s="82" t="s">
        <v>190</v>
      </c>
      <c r="D444" s="82" t="s">
        <v>191</v>
      </c>
      <c r="E444" s="82"/>
      <c r="F444" s="82"/>
      <c r="G444" s="82"/>
    </row>
    <row r="445" spans="1:7" ht="45.75" hidden="1" customHeight="1" x14ac:dyDescent="0.25">
      <c r="A445" s="86" t="s">
        <v>176</v>
      </c>
      <c r="B445" s="85">
        <v>432</v>
      </c>
      <c r="C445" s="135" t="s">
        <v>192</v>
      </c>
      <c r="D445" s="135" t="s">
        <v>193</v>
      </c>
      <c r="E445" s="82"/>
      <c r="F445" s="82"/>
      <c r="G445" s="82"/>
    </row>
    <row r="446" spans="1:7" ht="17.25" hidden="1" customHeight="1" x14ac:dyDescent="0.25">
      <c r="A446" s="86" t="s">
        <v>176</v>
      </c>
      <c r="B446" s="74">
        <v>433</v>
      </c>
      <c r="C446" s="82"/>
      <c r="D446" s="82"/>
      <c r="E446" s="82"/>
      <c r="F446" s="82"/>
      <c r="G446" s="82"/>
    </row>
    <row r="447" spans="1:7" ht="17.25" hidden="1" customHeight="1" x14ac:dyDescent="0.25">
      <c r="A447" s="86" t="s">
        <v>176</v>
      </c>
      <c r="B447" s="74">
        <v>434</v>
      </c>
      <c r="C447" s="82"/>
      <c r="D447" s="82"/>
      <c r="E447" s="82"/>
      <c r="F447" s="82"/>
      <c r="G447" s="82"/>
    </row>
    <row r="448" spans="1:7" ht="17.25" hidden="1" customHeight="1" x14ac:dyDescent="0.25">
      <c r="A448" s="86" t="s">
        <v>176</v>
      </c>
      <c r="B448" s="74">
        <v>435</v>
      </c>
      <c r="C448" s="82"/>
      <c r="D448" s="82"/>
      <c r="E448" s="82"/>
      <c r="F448" s="82"/>
      <c r="G448" s="82"/>
    </row>
    <row r="449" spans="1:7" ht="17.25" hidden="1" customHeight="1" x14ac:dyDescent="0.25">
      <c r="A449" s="86" t="s">
        <v>176</v>
      </c>
      <c r="B449" s="74">
        <v>436</v>
      </c>
      <c r="C449" s="82"/>
      <c r="D449" s="82"/>
      <c r="E449" s="82"/>
      <c r="F449" s="82"/>
      <c r="G449" s="82"/>
    </row>
    <row r="450" spans="1:7" ht="17.25" hidden="1" customHeight="1" x14ac:dyDescent="0.25">
      <c r="A450" s="86" t="s">
        <v>176</v>
      </c>
      <c r="B450" s="74">
        <v>437</v>
      </c>
      <c r="C450" s="80"/>
      <c r="D450" s="90"/>
      <c r="E450" s="82"/>
      <c r="F450" s="82"/>
      <c r="G450" s="82"/>
    </row>
    <row r="451" spans="1:7" ht="17.25" hidden="1" customHeight="1" x14ac:dyDescent="0.25">
      <c r="A451" s="86" t="s">
        <v>176</v>
      </c>
      <c r="B451" s="74">
        <v>438</v>
      </c>
      <c r="C451" s="80"/>
      <c r="D451" s="90"/>
      <c r="E451" s="82"/>
      <c r="F451" s="82"/>
      <c r="G451" s="82"/>
    </row>
    <row r="452" spans="1:7" ht="13.2" hidden="1" x14ac:dyDescent="0.25">
      <c r="A452" s="86" t="s">
        <v>176</v>
      </c>
      <c r="B452" s="74">
        <v>439</v>
      </c>
      <c r="C452" s="80"/>
      <c r="D452" s="90"/>
      <c r="E452" s="148"/>
      <c r="F452" s="82"/>
      <c r="G452" s="82"/>
    </row>
    <row r="453" spans="1:7" ht="13.2" hidden="1" x14ac:dyDescent="0.25">
      <c r="A453" s="86" t="s">
        <v>176</v>
      </c>
      <c r="B453" s="85">
        <v>440</v>
      </c>
      <c r="C453" s="122" t="s">
        <v>194</v>
      </c>
      <c r="D453" s="122" t="s">
        <v>195</v>
      </c>
      <c r="E453" s="148"/>
      <c r="F453" s="82"/>
      <c r="G453" s="82"/>
    </row>
    <row r="454" spans="1:7" ht="13.2" hidden="1" x14ac:dyDescent="0.25">
      <c r="A454" s="86" t="s">
        <v>176</v>
      </c>
      <c r="B454" s="85">
        <v>441</v>
      </c>
      <c r="C454" s="82" t="s">
        <v>196</v>
      </c>
      <c r="D454" s="82" t="s">
        <v>197</v>
      </c>
      <c r="E454" s="148"/>
      <c r="F454" s="82"/>
      <c r="G454" s="82"/>
    </row>
    <row r="455" spans="1:7" ht="13.2" hidden="1" x14ac:dyDescent="0.25">
      <c r="A455" s="86" t="s">
        <v>176</v>
      </c>
      <c r="B455" s="85">
        <v>442</v>
      </c>
      <c r="C455" s="82" t="s">
        <v>198</v>
      </c>
      <c r="D455" s="82" t="s">
        <v>199</v>
      </c>
      <c r="E455" s="148"/>
      <c r="F455" s="82"/>
      <c r="G455" s="82"/>
    </row>
    <row r="456" spans="1:7" ht="13.2" hidden="1" x14ac:dyDescent="0.25">
      <c r="A456" s="86" t="s">
        <v>176</v>
      </c>
      <c r="B456" s="74">
        <v>443</v>
      </c>
      <c r="C456" s="82"/>
      <c r="D456" s="82"/>
      <c r="E456" s="148"/>
      <c r="F456" s="82"/>
      <c r="G456" s="82"/>
    </row>
    <row r="457" spans="1:7" ht="13.2" hidden="1" x14ac:dyDescent="0.25">
      <c r="A457" s="86" t="s">
        <v>176</v>
      </c>
      <c r="B457" s="74">
        <v>444</v>
      </c>
      <c r="C457" s="82"/>
      <c r="D457" s="82"/>
      <c r="E457" s="148"/>
      <c r="F457" s="82"/>
      <c r="G457" s="82"/>
    </row>
    <row r="458" spans="1:7" ht="13.2" hidden="1" x14ac:dyDescent="0.25">
      <c r="A458" s="86" t="s">
        <v>176</v>
      </c>
      <c r="B458" s="74">
        <v>445</v>
      </c>
      <c r="C458" s="82"/>
      <c r="D458" s="82"/>
      <c r="E458" s="148"/>
      <c r="F458" s="82"/>
      <c r="G458" s="82"/>
    </row>
    <row r="459" spans="1:7" ht="17.25" hidden="1" customHeight="1" x14ac:dyDescent="0.25">
      <c r="A459" s="86" t="s">
        <v>176</v>
      </c>
      <c r="B459" s="74">
        <v>446</v>
      </c>
      <c r="C459" s="82"/>
      <c r="D459" s="82"/>
      <c r="E459" s="82"/>
      <c r="F459" s="82"/>
      <c r="G459" s="82"/>
    </row>
    <row r="460" spans="1:7" ht="17.25" hidden="1" customHeight="1" x14ac:dyDescent="0.25">
      <c r="A460" s="86" t="s">
        <v>176</v>
      </c>
      <c r="B460" s="74">
        <v>447</v>
      </c>
      <c r="C460" s="80"/>
      <c r="D460" s="90"/>
      <c r="E460" s="82"/>
      <c r="F460" s="82"/>
      <c r="G460" s="82"/>
    </row>
    <row r="461" spans="1:7" ht="17.25" hidden="1" customHeight="1" x14ac:dyDescent="0.25">
      <c r="A461" s="86" t="s">
        <v>176</v>
      </c>
      <c r="B461" s="74">
        <v>448</v>
      </c>
      <c r="C461" s="80"/>
      <c r="D461" s="90"/>
      <c r="E461" s="82"/>
      <c r="F461" s="82"/>
      <c r="G461" s="82"/>
    </row>
    <row r="462" spans="1:7" ht="17.25" hidden="1" customHeight="1" x14ac:dyDescent="0.25">
      <c r="A462" s="86" t="s">
        <v>176</v>
      </c>
      <c r="B462" s="74">
        <v>449</v>
      </c>
      <c r="C462" s="80"/>
      <c r="D462" s="90"/>
      <c r="E462" s="82"/>
      <c r="F462" s="82"/>
      <c r="G462" s="82"/>
    </row>
    <row r="463" spans="1:7" ht="17.25" hidden="1" customHeight="1" x14ac:dyDescent="0.25">
      <c r="A463" s="86" t="s">
        <v>176</v>
      </c>
      <c r="B463" s="85">
        <v>450</v>
      </c>
      <c r="C463" s="122" t="s">
        <v>200</v>
      </c>
      <c r="D463" s="122" t="s">
        <v>201</v>
      </c>
      <c r="E463" s="82"/>
      <c r="F463" s="82"/>
      <c r="G463" s="82"/>
    </row>
    <row r="464" spans="1:7" ht="44.25" hidden="1" customHeight="1" x14ac:dyDescent="0.25">
      <c r="A464" s="86" t="s">
        <v>176</v>
      </c>
      <c r="B464" s="85">
        <v>451</v>
      </c>
      <c r="C464" s="82" t="s">
        <v>202</v>
      </c>
      <c r="D464" s="82" t="s">
        <v>203</v>
      </c>
      <c r="E464" s="82"/>
      <c r="F464" s="82"/>
      <c r="G464" s="82"/>
    </row>
    <row r="465" spans="1:7" ht="79.2" hidden="1" x14ac:dyDescent="0.25">
      <c r="A465" s="86" t="s">
        <v>176</v>
      </c>
      <c r="B465" s="85">
        <v>452</v>
      </c>
      <c r="C465" s="82" t="s">
        <v>204</v>
      </c>
      <c r="D465" s="82" t="s">
        <v>205</v>
      </c>
      <c r="E465" s="82"/>
      <c r="F465" s="82"/>
      <c r="G465" s="82"/>
    </row>
    <row r="466" spans="1:7" ht="17.25" hidden="1" customHeight="1" x14ac:dyDescent="0.25">
      <c r="A466" s="86" t="s">
        <v>176</v>
      </c>
      <c r="B466" s="74">
        <v>453</v>
      </c>
      <c r="C466" s="124"/>
      <c r="D466" s="125"/>
      <c r="E466" s="82"/>
      <c r="F466" s="82"/>
      <c r="G466" s="82"/>
    </row>
    <row r="467" spans="1:7" ht="17.25" hidden="1" customHeight="1" x14ac:dyDescent="0.25">
      <c r="A467" s="86" t="s">
        <v>176</v>
      </c>
      <c r="B467" s="74">
        <v>454</v>
      </c>
      <c r="C467" s="124"/>
      <c r="D467" s="125"/>
      <c r="E467" s="82"/>
      <c r="F467" s="82"/>
      <c r="G467" s="82"/>
    </row>
    <row r="468" spans="1:7" ht="17.25" hidden="1" customHeight="1" x14ac:dyDescent="0.25">
      <c r="A468" s="86" t="s">
        <v>176</v>
      </c>
      <c r="B468" s="74">
        <v>455</v>
      </c>
      <c r="C468" s="124"/>
      <c r="D468" s="125"/>
      <c r="E468" s="82"/>
      <c r="F468" s="82"/>
      <c r="G468" s="82"/>
    </row>
    <row r="469" spans="1:7" ht="17.25" hidden="1" customHeight="1" x14ac:dyDescent="0.25">
      <c r="A469" s="86" t="s">
        <v>176</v>
      </c>
      <c r="B469" s="74">
        <v>456</v>
      </c>
      <c r="C469" s="80"/>
      <c r="D469" s="90"/>
      <c r="E469" s="82"/>
      <c r="F469" s="82"/>
      <c r="G469" s="82"/>
    </row>
    <row r="470" spans="1:7" ht="17.25" hidden="1" customHeight="1" x14ac:dyDescent="0.25">
      <c r="A470" s="86" t="s">
        <v>176</v>
      </c>
      <c r="B470" s="74">
        <v>457</v>
      </c>
      <c r="C470" s="80"/>
      <c r="D470" s="90"/>
      <c r="E470" s="82"/>
      <c r="F470" s="82"/>
      <c r="G470" s="82"/>
    </row>
    <row r="471" spans="1:7" ht="17.25" hidden="1" customHeight="1" x14ac:dyDescent="0.25">
      <c r="A471" s="86" t="s">
        <v>176</v>
      </c>
      <c r="B471" s="74">
        <v>458</v>
      </c>
      <c r="C471" s="80"/>
      <c r="D471" s="90"/>
      <c r="E471" s="82"/>
      <c r="F471" s="82"/>
      <c r="G471" s="82"/>
    </row>
    <row r="472" spans="1:7" ht="17.25" hidden="1" customHeight="1" x14ac:dyDescent="0.25">
      <c r="A472" s="86" t="s">
        <v>176</v>
      </c>
      <c r="B472" s="74">
        <v>459</v>
      </c>
      <c r="C472" s="80"/>
      <c r="D472" s="90"/>
      <c r="E472" s="82"/>
      <c r="F472" s="82"/>
      <c r="G472" s="82"/>
    </row>
    <row r="473" spans="1:7" ht="17.25" hidden="1" customHeight="1" x14ac:dyDescent="0.25">
      <c r="A473" s="86" t="s">
        <v>176</v>
      </c>
      <c r="B473" s="85">
        <v>460</v>
      </c>
      <c r="C473" s="122" t="s">
        <v>206</v>
      </c>
      <c r="D473" s="122" t="s">
        <v>207</v>
      </c>
      <c r="E473" s="82"/>
      <c r="F473" s="82"/>
      <c r="G473" s="82"/>
    </row>
    <row r="474" spans="1:7" ht="26.4" hidden="1" x14ac:dyDescent="0.25">
      <c r="A474" s="86" t="s">
        <v>176</v>
      </c>
      <c r="B474" s="85">
        <v>461</v>
      </c>
      <c r="C474" s="82" t="s">
        <v>208</v>
      </c>
      <c r="D474" s="82" t="s">
        <v>209</v>
      </c>
      <c r="E474" s="82"/>
      <c r="F474" s="82"/>
      <c r="G474" s="82"/>
    </row>
    <row r="475" spans="1:7" ht="26.4" hidden="1" x14ac:dyDescent="0.25">
      <c r="A475" s="86" t="s">
        <v>176</v>
      </c>
      <c r="B475" s="85">
        <v>462</v>
      </c>
      <c r="C475" s="82" t="s">
        <v>210</v>
      </c>
      <c r="D475" s="82" t="s">
        <v>211</v>
      </c>
      <c r="E475" s="82"/>
      <c r="F475" s="82"/>
      <c r="G475" s="82"/>
    </row>
    <row r="476" spans="1:7" ht="17.25" hidden="1" customHeight="1" x14ac:dyDescent="0.25">
      <c r="A476" s="86" t="s">
        <v>176</v>
      </c>
      <c r="B476" s="74">
        <v>463</v>
      </c>
      <c r="C476" s="82"/>
      <c r="D476" s="82"/>
      <c r="E476" s="82"/>
      <c r="F476" s="82"/>
      <c r="G476" s="82"/>
    </row>
    <row r="477" spans="1:7" ht="17.25" hidden="1" customHeight="1" x14ac:dyDescent="0.25">
      <c r="A477" s="86" t="s">
        <v>176</v>
      </c>
      <c r="B477" s="74">
        <v>464</v>
      </c>
      <c r="C477" s="82"/>
      <c r="D477" s="82"/>
      <c r="E477" s="82"/>
      <c r="F477" s="82"/>
      <c r="G477" s="82"/>
    </row>
    <row r="478" spans="1:7" ht="17.25" hidden="1" customHeight="1" x14ac:dyDescent="0.25">
      <c r="A478" s="86" t="s">
        <v>176</v>
      </c>
      <c r="B478" s="74">
        <v>465</v>
      </c>
      <c r="C478" s="82"/>
      <c r="D478" s="82"/>
      <c r="E478" s="82"/>
      <c r="F478" s="82"/>
      <c r="G478" s="82"/>
    </row>
    <row r="479" spans="1:7" ht="17.25" hidden="1" customHeight="1" x14ac:dyDescent="0.25">
      <c r="A479" s="86" t="s">
        <v>176</v>
      </c>
      <c r="B479" s="74">
        <v>466</v>
      </c>
      <c r="C479" s="82"/>
      <c r="D479" s="82"/>
      <c r="E479" s="82"/>
      <c r="F479" s="82"/>
      <c r="G479" s="82"/>
    </row>
    <row r="480" spans="1:7" ht="17.25" hidden="1" customHeight="1" x14ac:dyDescent="0.25">
      <c r="A480" s="86" t="s">
        <v>176</v>
      </c>
      <c r="B480" s="74">
        <v>467</v>
      </c>
      <c r="C480" s="80"/>
      <c r="D480" s="90"/>
      <c r="E480" s="82"/>
      <c r="F480" s="82"/>
      <c r="G480" s="82"/>
    </row>
    <row r="481" spans="1:7" ht="17.25" hidden="1" customHeight="1" x14ac:dyDescent="0.25">
      <c r="A481" s="86" t="s">
        <v>176</v>
      </c>
      <c r="B481" s="74">
        <v>468</v>
      </c>
      <c r="C481" s="80"/>
      <c r="D481" s="90"/>
      <c r="E481" s="82"/>
      <c r="F481" s="82"/>
      <c r="G481" s="82"/>
    </row>
    <row r="482" spans="1:7" ht="17.25" hidden="1" customHeight="1" x14ac:dyDescent="0.25">
      <c r="A482" s="86" t="s">
        <v>176</v>
      </c>
      <c r="B482" s="74">
        <v>469</v>
      </c>
      <c r="C482" s="80"/>
      <c r="D482" s="90"/>
      <c r="E482" s="82"/>
      <c r="F482" s="82"/>
      <c r="G482" s="82"/>
    </row>
    <row r="483" spans="1:7" ht="17.25" hidden="1" customHeight="1" x14ac:dyDescent="0.25">
      <c r="A483" s="86" t="s">
        <v>176</v>
      </c>
      <c r="B483" s="85">
        <v>470</v>
      </c>
      <c r="C483" s="122" t="s">
        <v>212</v>
      </c>
      <c r="D483" s="122" t="s">
        <v>213</v>
      </c>
      <c r="E483" s="82"/>
      <c r="F483" s="82"/>
      <c r="G483" s="82"/>
    </row>
    <row r="484" spans="1:7" ht="17.25" hidden="1" customHeight="1" x14ac:dyDescent="0.25">
      <c r="A484" s="86" t="s">
        <v>176</v>
      </c>
      <c r="B484" s="85">
        <v>471</v>
      </c>
      <c r="C484" s="82" t="s">
        <v>214</v>
      </c>
      <c r="D484" s="82" t="s">
        <v>215</v>
      </c>
      <c r="E484" s="82"/>
      <c r="F484" s="82"/>
      <c r="G484" s="82"/>
    </row>
    <row r="485" spans="1:7" ht="17.25" hidden="1" customHeight="1" x14ac:dyDescent="0.25">
      <c r="A485" s="86" t="s">
        <v>176</v>
      </c>
      <c r="B485" s="85">
        <v>472</v>
      </c>
      <c r="C485" s="82" t="s">
        <v>216</v>
      </c>
      <c r="D485" s="82" t="s">
        <v>217</v>
      </c>
      <c r="E485" s="82"/>
      <c r="F485" s="82"/>
      <c r="G485" s="82"/>
    </row>
    <row r="486" spans="1:7" ht="17.25" hidden="1" customHeight="1" x14ac:dyDescent="0.25">
      <c r="A486" s="86" t="s">
        <v>176</v>
      </c>
      <c r="B486" s="74">
        <v>473</v>
      </c>
      <c r="C486" s="82"/>
      <c r="D486" s="82"/>
      <c r="E486" s="82"/>
      <c r="F486" s="82"/>
      <c r="G486" s="82"/>
    </row>
    <row r="487" spans="1:7" ht="17.25" hidden="1" customHeight="1" x14ac:dyDescent="0.25">
      <c r="A487" s="86" t="s">
        <v>176</v>
      </c>
      <c r="B487" s="74">
        <v>474</v>
      </c>
      <c r="C487" s="82"/>
      <c r="D487" s="82"/>
      <c r="E487" s="82"/>
      <c r="F487" s="82"/>
      <c r="G487" s="82"/>
    </row>
    <row r="488" spans="1:7" ht="17.25" hidden="1" customHeight="1" x14ac:dyDescent="0.25">
      <c r="A488" s="86" t="s">
        <v>176</v>
      </c>
      <c r="B488" s="74">
        <v>475</v>
      </c>
      <c r="C488" s="82"/>
      <c r="D488" s="82"/>
      <c r="E488" s="82"/>
      <c r="F488" s="82"/>
      <c r="G488" s="82"/>
    </row>
    <row r="489" spans="1:7" ht="17.25" hidden="1" customHeight="1" x14ac:dyDescent="0.25">
      <c r="A489" s="86" t="s">
        <v>176</v>
      </c>
      <c r="B489" s="74">
        <v>476</v>
      </c>
      <c r="C489" s="82"/>
      <c r="D489" s="82"/>
      <c r="E489" s="82"/>
      <c r="F489" s="82"/>
      <c r="G489" s="82"/>
    </row>
    <row r="490" spans="1:7" ht="17.25" hidden="1" customHeight="1" x14ac:dyDescent="0.25">
      <c r="A490" s="86" t="s">
        <v>176</v>
      </c>
      <c r="B490" s="74">
        <v>477</v>
      </c>
      <c r="C490" s="80"/>
      <c r="D490" s="90"/>
      <c r="E490" s="82"/>
      <c r="F490" s="82"/>
      <c r="G490" s="82"/>
    </row>
    <row r="491" spans="1:7" ht="17.25" hidden="1" customHeight="1" x14ac:dyDescent="0.25">
      <c r="A491" s="86" t="s">
        <v>176</v>
      </c>
      <c r="B491" s="74">
        <v>478</v>
      </c>
      <c r="C491" s="80"/>
      <c r="D491" s="90"/>
      <c r="E491" s="82"/>
      <c r="F491" s="82"/>
      <c r="G491" s="82"/>
    </row>
    <row r="492" spans="1:7" ht="17.25" hidden="1" customHeight="1" x14ac:dyDescent="0.25">
      <c r="A492" s="86" t="s">
        <v>176</v>
      </c>
      <c r="B492" s="74">
        <v>479</v>
      </c>
      <c r="C492" s="80"/>
      <c r="D492" s="90"/>
      <c r="E492" s="82"/>
      <c r="F492" s="82"/>
      <c r="G492" s="82"/>
    </row>
    <row r="493" spans="1:7" ht="17.25" hidden="1" customHeight="1" x14ac:dyDescent="0.25">
      <c r="A493" s="86" t="s">
        <v>176</v>
      </c>
      <c r="B493" s="85">
        <v>480</v>
      </c>
      <c r="C493" s="122" t="s">
        <v>218</v>
      </c>
      <c r="D493" s="122" t="s">
        <v>219</v>
      </c>
      <c r="E493" s="82"/>
      <c r="F493" s="82"/>
      <c r="G493" s="82"/>
    </row>
    <row r="494" spans="1:7" ht="26.4" hidden="1" x14ac:dyDescent="0.25">
      <c r="A494" s="86" t="s">
        <v>176</v>
      </c>
      <c r="B494" s="85">
        <v>481</v>
      </c>
      <c r="C494" s="82" t="s">
        <v>220</v>
      </c>
      <c r="D494" s="82" t="s">
        <v>221</v>
      </c>
      <c r="E494" s="82"/>
      <c r="F494" s="82"/>
      <c r="G494" s="82"/>
    </row>
    <row r="495" spans="1:7" ht="39.6" hidden="1" x14ac:dyDescent="0.25">
      <c r="A495" s="86" t="s">
        <v>176</v>
      </c>
      <c r="B495" s="85">
        <v>482</v>
      </c>
      <c r="C495" s="82" t="s">
        <v>222</v>
      </c>
      <c r="D495" s="82" t="s">
        <v>223</v>
      </c>
      <c r="E495" s="82"/>
      <c r="F495" s="82"/>
      <c r="G495" s="82"/>
    </row>
    <row r="496" spans="1:7" ht="17.25" hidden="1" customHeight="1" x14ac:dyDescent="0.25">
      <c r="A496" s="86" t="s">
        <v>176</v>
      </c>
      <c r="B496" s="74">
        <v>483</v>
      </c>
      <c r="C496" s="82"/>
      <c r="D496" s="82"/>
      <c r="E496" s="82"/>
      <c r="F496" s="82"/>
      <c r="G496" s="82"/>
    </row>
    <row r="497" spans="1:7" ht="17.25" hidden="1" customHeight="1" x14ac:dyDescent="0.25">
      <c r="A497" s="86" t="s">
        <v>176</v>
      </c>
      <c r="B497" s="74">
        <v>484</v>
      </c>
      <c r="C497" s="82"/>
      <c r="D497" s="82"/>
      <c r="E497" s="82"/>
      <c r="F497" s="82"/>
      <c r="G497" s="82"/>
    </row>
    <row r="498" spans="1:7" ht="17.25" hidden="1" customHeight="1" x14ac:dyDescent="0.25">
      <c r="A498" s="86" t="s">
        <v>176</v>
      </c>
      <c r="B498" s="74">
        <v>485</v>
      </c>
      <c r="C498" s="82"/>
      <c r="D498" s="82"/>
      <c r="E498" s="82"/>
      <c r="F498" s="82"/>
      <c r="G498" s="82"/>
    </row>
    <row r="499" spans="1:7" ht="17.25" hidden="1" customHeight="1" x14ac:dyDescent="0.25">
      <c r="A499" s="86" t="s">
        <v>176</v>
      </c>
      <c r="B499" s="74">
        <v>486</v>
      </c>
      <c r="C499" s="82"/>
      <c r="D499" s="82"/>
      <c r="E499" s="82"/>
      <c r="F499" s="82"/>
      <c r="G499" s="82"/>
    </row>
    <row r="500" spans="1:7" ht="17.25" hidden="1" customHeight="1" x14ac:dyDescent="0.25">
      <c r="A500" s="86" t="s">
        <v>176</v>
      </c>
      <c r="B500" s="74">
        <v>487</v>
      </c>
      <c r="C500" s="80"/>
      <c r="D500" s="90"/>
      <c r="E500" s="82"/>
      <c r="F500" s="82"/>
      <c r="G500" s="82"/>
    </row>
    <row r="501" spans="1:7" ht="17.25" hidden="1" customHeight="1" x14ac:dyDescent="0.25">
      <c r="A501" s="86" t="s">
        <v>176</v>
      </c>
      <c r="B501" s="74">
        <v>488</v>
      </c>
      <c r="C501" s="80"/>
      <c r="D501" s="90"/>
      <c r="E501" s="82"/>
      <c r="F501" s="82"/>
      <c r="G501" s="82"/>
    </row>
    <row r="502" spans="1:7" ht="17.25" hidden="1" customHeight="1" x14ac:dyDescent="0.25">
      <c r="A502" s="86" t="s">
        <v>176</v>
      </c>
      <c r="B502" s="74">
        <v>489</v>
      </c>
      <c r="C502" s="80"/>
      <c r="D502" s="90"/>
      <c r="E502" s="15"/>
      <c r="F502" s="15"/>
      <c r="G502" s="15"/>
    </row>
    <row r="503" spans="1:7" ht="17.25" hidden="1" customHeight="1" x14ac:dyDescent="0.25">
      <c r="A503" s="86" t="s">
        <v>176</v>
      </c>
      <c r="B503" s="85">
        <v>490</v>
      </c>
      <c r="C503" s="122" t="s">
        <v>224</v>
      </c>
      <c r="D503" s="122" t="s">
        <v>225</v>
      </c>
      <c r="E503" s="15"/>
      <c r="F503" s="15"/>
      <c r="G503" s="15"/>
    </row>
    <row r="504" spans="1:7" ht="26.4" hidden="1" x14ac:dyDescent="0.25">
      <c r="A504" s="86" t="s">
        <v>176</v>
      </c>
      <c r="B504" s="85">
        <v>491</v>
      </c>
      <c r="C504" s="82" t="s">
        <v>226</v>
      </c>
      <c r="D504" s="82" t="s">
        <v>227</v>
      </c>
      <c r="E504" s="15"/>
      <c r="F504" s="15"/>
      <c r="G504" s="15"/>
    </row>
    <row r="505" spans="1:7" ht="26.4" hidden="1" x14ac:dyDescent="0.25">
      <c r="A505" s="86" t="s">
        <v>176</v>
      </c>
      <c r="B505" s="85">
        <v>492</v>
      </c>
      <c r="C505" s="82" t="s">
        <v>228</v>
      </c>
      <c r="D505" s="82" t="s">
        <v>229</v>
      </c>
      <c r="E505" s="15"/>
      <c r="F505" s="15"/>
      <c r="G505" s="15"/>
    </row>
    <row r="506" spans="1:7" ht="17.25" hidden="1" customHeight="1" x14ac:dyDescent="0.25">
      <c r="A506" s="86" t="s">
        <v>176</v>
      </c>
      <c r="B506" s="74">
        <v>493</v>
      </c>
      <c r="C506" s="82"/>
      <c r="D506" s="82"/>
      <c r="E506" s="15"/>
      <c r="F506" s="15"/>
      <c r="G506" s="15"/>
    </row>
    <row r="507" spans="1:7" ht="17.25" hidden="1" customHeight="1" x14ac:dyDescent="0.25">
      <c r="A507" s="86" t="s">
        <v>176</v>
      </c>
      <c r="B507" s="74">
        <v>494</v>
      </c>
      <c r="C507" s="82"/>
      <c r="D507" s="82"/>
      <c r="E507" s="15"/>
      <c r="F507" s="15"/>
      <c r="G507" s="15"/>
    </row>
    <row r="508" spans="1:7" ht="17.25" hidden="1" customHeight="1" x14ac:dyDescent="0.25">
      <c r="A508" s="86" t="s">
        <v>176</v>
      </c>
      <c r="B508" s="74">
        <v>495</v>
      </c>
      <c r="C508" s="82"/>
      <c r="D508" s="82"/>
      <c r="E508" s="15"/>
      <c r="F508" s="15"/>
      <c r="G508" s="15"/>
    </row>
    <row r="509" spans="1:7" ht="17.25" hidden="1" customHeight="1" x14ac:dyDescent="0.25">
      <c r="A509" s="86" t="s">
        <v>176</v>
      </c>
      <c r="B509" s="74">
        <v>496</v>
      </c>
      <c r="C509" s="82"/>
      <c r="D509" s="82"/>
      <c r="E509" s="82"/>
      <c r="F509" s="82"/>
      <c r="G509" s="82"/>
    </row>
    <row r="510" spans="1:7" ht="17.25" hidden="1" customHeight="1" x14ac:dyDescent="0.25">
      <c r="A510" s="86" t="s">
        <v>176</v>
      </c>
      <c r="B510" s="74">
        <v>497</v>
      </c>
      <c r="C510" s="80"/>
      <c r="D510" s="90"/>
      <c r="E510" s="82"/>
      <c r="F510" s="82"/>
      <c r="G510" s="82"/>
    </row>
    <row r="511" spans="1:7" ht="17.25" hidden="1" customHeight="1" x14ac:dyDescent="0.25">
      <c r="A511" s="86" t="s">
        <v>176</v>
      </c>
      <c r="B511" s="74">
        <v>498</v>
      </c>
      <c r="C511" s="80"/>
      <c r="D511" s="90"/>
      <c r="E511" s="82"/>
      <c r="F511" s="82"/>
      <c r="G511" s="82"/>
    </row>
    <row r="512" spans="1:7" ht="17.25" hidden="1" customHeight="1" x14ac:dyDescent="0.25">
      <c r="A512" s="86" t="s">
        <v>176</v>
      </c>
      <c r="B512" s="74">
        <v>499</v>
      </c>
      <c r="C512" s="80"/>
      <c r="D512" s="90"/>
      <c r="E512" s="82"/>
      <c r="F512" s="82"/>
      <c r="G512" s="82"/>
    </row>
    <row r="513" spans="1:7" ht="17.25" hidden="1" customHeight="1" x14ac:dyDescent="0.25">
      <c r="A513" s="86" t="s">
        <v>176</v>
      </c>
      <c r="B513" s="85">
        <v>500</v>
      </c>
      <c r="C513" s="122" t="s">
        <v>230</v>
      </c>
      <c r="D513" s="122" t="s">
        <v>231</v>
      </c>
      <c r="E513" s="82"/>
      <c r="F513" s="82"/>
      <c r="G513" s="82"/>
    </row>
    <row r="514" spans="1:7" ht="39.6" hidden="1" x14ac:dyDescent="0.25">
      <c r="A514" s="86" t="s">
        <v>176</v>
      </c>
      <c r="B514" s="85">
        <v>501</v>
      </c>
      <c r="C514" s="148" t="s">
        <v>232</v>
      </c>
      <c r="D514" s="148" t="s">
        <v>233</v>
      </c>
      <c r="E514" s="82"/>
      <c r="F514" s="82"/>
      <c r="G514" s="82"/>
    </row>
    <row r="515" spans="1:7" ht="67.5" hidden="1" customHeight="1" x14ac:dyDescent="0.25">
      <c r="A515" s="86" t="s">
        <v>176</v>
      </c>
      <c r="B515" s="85">
        <v>502</v>
      </c>
      <c r="C515" s="149" t="s">
        <v>234</v>
      </c>
      <c r="D515" s="149" t="s">
        <v>235</v>
      </c>
      <c r="E515" s="82"/>
      <c r="F515" s="82"/>
      <c r="G515" s="82"/>
    </row>
    <row r="516" spans="1:7" ht="17.25" hidden="1" customHeight="1" x14ac:dyDescent="0.25">
      <c r="A516" s="86" t="s">
        <v>176</v>
      </c>
      <c r="B516" s="74">
        <v>503</v>
      </c>
      <c r="C516" s="149"/>
      <c r="D516" s="149"/>
      <c r="E516" s="82"/>
      <c r="F516" s="82"/>
      <c r="G516" s="82"/>
    </row>
    <row r="517" spans="1:7" ht="17.25" hidden="1" customHeight="1" x14ac:dyDescent="0.25">
      <c r="A517" s="86" t="s">
        <v>176</v>
      </c>
      <c r="B517" s="74">
        <v>504</v>
      </c>
      <c r="C517" s="149"/>
      <c r="D517" s="149"/>
      <c r="E517" s="82"/>
      <c r="F517" s="82"/>
      <c r="G517" s="82"/>
    </row>
    <row r="518" spans="1:7" ht="17.25" hidden="1" customHeight="1" x14ac:dyDescent="0.25">
      <c r="A518" s="86" t="s">
        <v>176</v>
      </c>
      <c r="B518" s="74">
        <v>505</v>
      </c>
      <c r="C518" s="149"/>
      <c r="D518" s="149"/>
      <c r="E518" s="82"/>
      <c r="F518" s="82"/>
      <c r="G518" s="82"/>
    </row>
    <row r="519" spans="1:7" ht="17.25" hidden="1" customHeight="1" x14ac:dyDescent="0.25">
      <c r="A519" s="86" t="s">
        <v>176</v>
      </c>
      <c r="B519" s="74">
        <v>506</v>
      </c>
      <c r="C519" s="82"/>
      <c r="D519" s="82"/>
      <c r="E519" s="82"/>
      <c r="F519" s="82"/>
      <c r="G519" s="82"/>
    </row>
    <row r="520" spans="1:7" ht="17.25" hidden="1" customHeight="1" x14ac:dyDescent="0.25">
      <c r="A520" s="86" t="s">
        <v>176</v>
      </c>
      <c r="B520" s="74">
        <v>507</v>
      </c>
      <c r="C520" s="80"/>
      <c r="D520" s="90"/>
      <c r="E520" s="82"/>
      <c r="F520" s="82"/>
      <c r="G520" s="82"/>
    </row>
    <row r="521" spans="1:7" ht="17.25" hidden="1" customHeight="1" x14ac:dyDescent="0.25">
      <c r="A521" s="86" t="s">
        <v>176</v>
      </c>
      <c r="B521" s="74">
        <v>508</v>
      </c>
      <c r="C521" s="80"/>
      <c r="D521" s="90"/>
      <c r="E521" s="82"/>
      <c r="F521" s="82"/>
      <c r="G521" s="82"/>
    </row>
    <row r="522" spans="1:7" ht="17.25" hidden="1" customHeight="1" x14ac:dyDescent="0.25">
      <c r="A522" s="86" t="s">
        <v>176</v>
      </c>
      <c r="B522" s="74">
        <v>509</v>
      </c>
      <c r="C522" s="80"/>
      <c r="D522" s="90"/>
      <c r="E522" s="82"/>
      <c r="F522" s="82"/>
      <c r="G522" s="82"/>
    </row>
    <row r="523" spans="1:7" ht="17.25" hidden="1" customHeight="1" x14ac:dyDescent="0.25">
      <c r="A523" s="86" t="s">
        <v>176</v>
      </c>
      <c r="B523" s="85">
        <v>510</v>
      </c>
      <c r="C523" s="122" t="s">
        <v>236</v>
      </c>
      <c r="D523" s="122" t="s">
        <v>237</v>
      </c>
      <c r="E523" s="82"/>
      <c r="F523" s="82"/>
      <c r="G523" s="82"/>
    </row>
    <row r="524" spans="1:7" ht="13.2" hidden="1" x14ac:dyDescent="0.25">
      <c r="A524" s="86" t="s">
        <v>176</v>
      </c>
      <c r="B524" s="85">
        <v>511</v>
      </c>
      <c r="C524" s="82" t="s">
        <v>238</v>
      </c>
      <c r="D524" s="82" t="s">
        <v>239</v>
      </c>
      <c r="E524" s="82"/>
      <c r="F524" s="82"/>
      <c r="G524" s="82"/>
    </row>
    <row r="525" spans="1:7" ht="105.6" hidden="1" x14ac:dyDescent="0.25">
      <c r="A525" s="86" t="s">
        <v>176</v>
      </c>
      <c r="B525" s="85">
        <v>512</v>
      </c>
      <c r="C525" s="82" t="s">
        <v>240</v>
      </c>
      <c r="D525" s="82" t="s">
        <v>241</v>
      </c>
      <c r="E525" s="82"/>
      <c r="F525" s="82"/>
      <c r="G525" s="82"/>
    </row>
    <row r="526" spans="1:7" ht="13.2" hidden="1" x14ac:dyDescent="0.25">
      <c r="A526" s="86" t="s">
        <v>176</v>
      </c>
      <c r="B526" s="74">
        <v>513</v>
      </c>
      <c r="C526" s="82"/>
      <c r="D526" s="82"/>
      <c r="E526" s="82"/>
      <c r="F526" s="82"/>
      <c r="G526" s="82"/>
    </row>
    <row r="527" spans="1:7" ht="17.25" hidden="1" customHeight="1" x14ac:dyDescent="0.25">
      <c r="A527" s="86" t="s">
        <v>176</v>
      </c>
      <c r="B527" s="74">
        <v>514</v>
      </c>
      <c r="C527" s="82"/>
      <c r="D527" s="82"/>
      <c r="E527" s="82"/>
      <c r="F527" s="82"/>
      <c r="G527" s="82"/>
    </row>
    <row r="528" spans="1:7" ht="17.25" hidden="1" customHeight="1" x14ac:dyDescent="0.25">
      <c r="A528" s="86" t="s">
        <v>176</v>
      </c>
      <c r="B528" s="74">
        <v>515</v>
      </c>
      <c r="C528" s="82"/>
      <c r="D528" s="82"/>
      <c r="E528" s="82"/>
      <c r="F528" s="82"/>
      <c r="G528" s="82"/>
    </row>
    <row r="529" spans="1:7" ht="17.25" hidden="1" customHeight="1" x14ac:dyDescent="0.25">
      <c r="A529" s="86" t="s">
        <v>176</v>
      </c>
      <c r="B529" s="74">
        <v>516</v>
      </c>
      <c r="C529" s="82"/>
      <c r="D529" s="82"/>
      <c r="E529" s="82"/>
      <c r="F529" s="82"/>
      <c r="G529" s="82"/>
    </row>
    <row r="530" spans="1:7" ht="17.25" hidden="1" customHeight="1" x14ac:dyDescent="0.25">
      <c r="A530" s="86" t="s">
        <v>176</v>
      </c>
      <c r="B530" s="74">
        <v>517</v>
      </c>
      <c r="C530" s="80"/>
      <c r="D530" s="90"/>
      <c r="E530" s="82"/>
      <c r="F530" s="82"/>
      <c r="G530" s="82"/>
    </row>
    <row r="531" spans="1:7" ht="17.25" hidden="1" customHeight="1" x14ac:dyDescent="0.25">
      <c r="A531" s="86" t="s">
        <v>176</v>
      </c>
      <c r="B531" s="74">
        <v>518</v>
      </c>
      <c r="C531" s="80"/>
      <c r="D531" s="90"/>
      <c r="E531" s="82"/>
      <c r="F531" s="82"/>
      <c r="G531" s="82"/>
    </row>
    <row r="532" spans="1:7" ht="17.25" hidden="1" customHeight="1" x14ac:dyDescent="0.25">
      <c r="A532" s="86" t="s">
        <v>176</v>
      </c>
      <c r="B532" s="74">
        <v>519</v>
      </c>
      <c r="C532" s="80"/>
      <c r="D532" s="90"/>
      <c r="E532" s="82"/>
      <c r="F532" s="82"/>
      <c r="G532" s="82"/>
    </row>
    <row r="533" spans="1:7" ht="17.25" hidden="1" customHeight="1" x14ac:dyDescent="0.25">
      <c r="A533" s="86" t="s">
        <v>176</v>
      </c>
      <c r="B533" s="85">
        <v>520</v>
      </c>
      <c r="C533" s="122" t="s">
        <v>242</v>
      </c>
      <c r="D533" s="122" t="s">
        <v>243</v>
      </c>
      <c r="E533" s="82"/>
      <c r="F533" s="82"/>
      <c r="G533" s="82"/>
    </row>
    <row r="534" spans="1:7" ht="26.4" hidden="1" x14ac:dyDescent="0.25">
      <c r="A534" s="86" t="s">
        <v>176</v>
      </c>
      <c r="B534" s="85">
        <v>521</v>
      </c>
      <c r="C534" s="82" t="s">
        <v>244</v>
      </c>
      <c r="D534" s="82" t="s">
        <v>245</v>
      </c>
      <c r="E534" s="82"/>
      <c r="F534" s="82"/>
      <c r="G534" s="82"/>
    </row>
    <row r="535" spans="1:7" ht="39.6" hidden="1" x14ac:dyDescent="0.25">
      <c r="A535" s="86" t="s">
        <v>176</v>
      </c>
      <c r="B535" s="85">
        <v>522</v>
      </c>
      <c r="C535" s="82" t="s">
        <v>246</v>
      </c>
      <c r="D535" s="82" t="s">
        <v>247</v>
      </c>
      <c r="E535" s="82"/>
      <c r="F535" s="82"/>
      <c r="G535" s="82"/>
    </row>
    <row r="536" spans="1:7" ht="17.25" hidden="1" customHeight="1" x14ac:dyDescent="0.25">
      <c r="A536" s="86" t="s">
        <v>176</v>
      </c>
      <c r="B536" s="74">
        <v>523</v>
      </c>
      <c r="C536" s="82"/>
      <c r="D536" s="82"/>
      <c r="E536" s="82"/>
      <c r="F536" s="82"/>
      <c r="G536" s="82"/>
    </row>
    <row r="537" spans="1:7" ht="17.25" hidden="1" customHeight="1" x14ac:dyDescent="0.25">
      <c r="A537" s="86" t="s">
        <v>176</v>
      </c>
      <c r="B537" s="74">
        <v>524</v>
      </c>
      <c r="C537" s="82"/>
      <c r="D537" s="82"/>
      <c r="E537" s="82"/>
      <c r="F537" s="82"/>
      <c r="G537" s="82"/>
    </row>
    <row r="538" spans="1:7" ht="17.25" hidden="1" customHeight="1" x14ac:dyDescent="0.25">
      <c r="A538" s="86" t="s">
        <v>176</v>
      </c>
      <c r="B538" s="74">
        <v>525</v>
      </c>
      <c r="C538" s="82"/>
      <c r="D538" s="82"/>
      <c r="E538" s="82"/>
      <c r="F538" s="82"/>
      <c r="G538" s="82"/>
    </row>
    <row r="539" spans="1:7" ht="17.25" hidden="1" customHeight="1" x14ac:dyDescent="0.25">
      <c r="A539" s="86" t="s">
        <v>176</v>
      </c>
      <c r="B539" s="74">
        <v>526</v>
      </c>
      <c r="C539" s="82"/>
      <c r="D539" s="82"/>
      <c r="E539" s="82"/>
      <c r="F539" s="82"/>
      <c r="G539" s="82"/>
    </row>
    <row r="540" spans="1:7" ht="17.25" hidden="1" customHeight="1" x14ac:dyDescent="0.25">
      <c r="A540" s="86" t="s">
        <v>176</v>
      </c>
      <c r="B540" s="74">
        <v>527</v>
      </c>
      <c r="C540" s="80"/>
      <c r="D540" s="90"/>
      <c r="E540" s="82"/>
      <c r="F540" s="82"/>
      <c r="G540" s="82"/>
    </row>
    <row r="541" spans="1:7" ht="17.25" hidden="1" customHeight="1" x14ac:dyDescent="0.25">
      <c r="A541" s="86" t="s">
        <v>176</v>
      </c>
      <c r="B541" s="74">
        <v>528</v>
      </c>
      <c r="C541" s="80"/>
      <c r="D541" s="90"/>
      <c r="E541" s="82"/>
      <c r="F541" s="82"/>
      <c r="G541" s="82"/>
    </row>
    <row r="542" spans="1:7" ht="17.25" hidden="1" customHeight="1" x14ac:dyDescent="0.25">
      <c r="A542" s="86" t="s">
        <v>176</v>
      </c>
      <c r="B542" s="74">
        <v>529</v>
      </c>
      <c r="C542" s="80"/>
      <c r="D542" s="90"/>
      <c r="E542" s="82"/>
      <c r="F542" s="82"/>
      <c r="G542" s="82"/>
    </row>
    <row r="543" spans="1:7" ht="17.25" hidden="1" customHeight="1" x14ac:dyDescent="0.25">
      <c r="A543" s="86" t="s">
        <v>176</v>
      </c>
      <c r="B543" s="85">
        <v>530</v>
      </c>
      <c r="C543" s="122" t="s">
        <v>248</v>
      </c>
      <c r="D543" s="122" t="s">
        <v>249</v>
      </c>
      <c r="E543" s="82"/>
      <c r="F543" s="82"/>
      <c r="G543" s="82"/>
    </row>
    <row r="544" spans="1:7" ht="39.6" hidden="1" x14ac:dyDescent="0.25">
      <c r="A544" s="86" t="s">
        <v>176</v>
      </c>
      <c r="B544" s="85">
        <v>531</v>
      </c>
      <c r="C544" s="82" t="s">
        <v>250</v>
      </c>
      <c r="D544" s="82" t="s">
        <v>251</v>
      </c>
      <c r="E544" s="82"/>
      <c r="F544" s="82"/>
      <c r="G544" s="82"/>
    </row>
    <row r="545" spans="1:7" ht="13.2" hidden="1" x14ac:dyDescent="0.25">
      <c r="A545" s="86" t="s">
        <v>176</v>
      </c>
      <c r="B545" s="85">
        <v>532</v>
      </c>
      <c r="C545" s="82" t="s">
        <v>252</v>
      </c>
      <c r="D545" s="82" t="s">
        <v>253</v>
      </c>
      <c r="E545" s="82"/>
      <c r="F545" s="82"/>
      <c r="G545" s="82"/>
    </row>
    <row r="546" spans="1:7" ht="17.25" hidden="1" customHeight="1" x14ac:dyDescent="0.25">
      <c r="A546" s="86" t="s">
        <v>176</v>
      </c>
      <c r="B546" s="74">
        <v>533</v>
      </c>
      <c r="C546" s="82"/>
      <c r="D546" s="82"/>
      <c r="E546" s="82"/>
      <c r="F546" s="82"/>
      <c r="G546" s="82"/>
    </row>
    <row r="547" spans="1:7" ht="17.25" hidden="1" customHeight="1" x14ac:dyDescent="0.25">
      <c r="A547" s="86" t="s">
        <v>176</v>
      </c>
      <c r="B547" s="74">
        <v>534</v>
      </c>
      <c r="C547" s="82"/>
      <c r="D547" s="82"/>
      <c r="E547" s="82"/>
      <c r="F547" s="82"/>
      <c r="G547" s="82"/>
    </row>
    <row r="548" spans="1:7" ht="17.25" hidden="1" customHeight="1" x14ac:dyDescent="0.25">
      <c r="A548" s="86" t="s">
        <v>176</v>
      </c>
      <c r="B548" s="74">
        <v>535</v>
      </c>
      <c r="C548" s="82"/>
      <c r="D548" s="82"/>
      <c r="E548" s="82"/>
      <c r="F548" s="82"/>
      <c r="G548" s="82"/>
    </row>
    <row r="549" spans="1:7" ht="17.25" hidden="1" customHeight="1" x14ac:dyDescent="0.25">
      <c r="A549" s="86" t="s">
        <v>176</v>
      </c>
      <c r="B549" s="74">
        <v>536</v>
      </c>
      <c r="C549" s="82"/>
      <c r="D549" s="82"/>
      <c r="E549" s="82"/>
      <c r="F549" s="82"/>
      <c r="G549" s="82"/>
    </row>
    <row r="550" spans="1:7" ht="17.25" hidden="1" customHeight="1" x14ac:dyDescent="0.25">
      <c r="A550" s="86" t="s">
        <v>176</v>
      </c>
      <c r="B550" s="74">
        <v>537</v>
      </c>
      <c r="C550" s="80"/>
      <c r="D550" s="90"/>
      <c r="E550" s="82"/>
      <c r="F550" s="82"/>
      <c r="G550" s="82"/>
    </row>
    <row r="551" spans="1:7" ht="17.25" hidden="1" customHeight="1" x14ac:dyDescent="0.25">
      <c r="A551" s="86" t="s">
        <v>176</v>
      </c>
      <c r="B551" s="74">
        <v>538</v>
      </c>
      <c r="C551" s="80"/>
      <c r="D551" s="90"/>
      <c r="E551" s="82"/>
      <c r="F551" s="82"/>
      <c r="G551" s="82"/>
    </row>
    <row r="552" spans="1:7" ht="17.25" hidden="1" customHeight="1" x14ac:dyDescent="0.25">
      <c r="A552" s="86" t="s">
        <v>176</v>
      </c>
      <c r="B552" s="74">
        <v>539</v>
      </c>
      <c r="C552" s="80"/>
      <c r="D552" s="90"/>
      <c r="E552" s="82"/>
      <c r="F552" s="82"/>
      <c r="G552" s="82"/>
    </row>
    <row r="553" spans="1:7" ht="15" hidden="1" customHeight="1" x14ac:dyDescent="0.25">
      <c r="A553" s="86" t="s">
        <v>176</v>
      </c>
      <c r="B553" s="85">
        <v>540</v>
      </c>
      <c r="C553" s="122" t="s">
        <v>254</v>
      </c>
      <c r="D553" s="122" t="s">
        <v>255</v>
      </c>
      <c r="E553" s="82"/>
      <c r="F553" s="82"/>
      <c r="G553" s="82"/>
    </row>
    <row r="554" spans="1:7" ht="26.4" hidden="1" x14ac:dyDescent="0.25">
      <c r="A554" s="86" t="s">
        <v>176</v>
      </c>
      <c r="B554" s="85">
        <v>541</v>
      </c>
      <c r="C554" s="82" t="s">
        <v>256</v>
      </c>
      <c r="D554" s="82" t="s">
        <v>257</v>
      </c>
      <c r="E554" s="82"/>
      <c r="F554" s="82"/>
      <c r="G554" s="82"/>
    </row>
    <row r="555" spans="1:7" ht="52.8" hidden="1" x14ac:dyDescent="0.25">
      <c r="A555" s="86" t="s">
        <v>176</v>
      </c>
      <c r="B555" s="85">
        <v>542</v>
      </c>
      <c r="C555" s="82" t="s">
        <v>258</v>
      </c>
      <c r="D555" s="82" t="s">
        <v>259</v>
      </c>
      <c r="E555" s="82"/>
      <c r="F555" s="82"/>
      <c r="G555" s="82"/>
    </row>
    <row r="556" spans="1:7" ht="17.25" hidden="1" customHeight="1" x14ac:dyDescent="0.25">
      <c r="A556" s="86" t="s">
        <v>176</v>
      </c>
      <c r="B556" s="74">
        <v>543</v>
      </c>
      <c r="C556" s="82"/>
      <c r="D556" s="82"/>
      <c r="E556" s="82"/>
      <c r="F556" s="82"/>
      <c r="G556" s="82"/>
    </row>
    <row r="557" spans="1:7" ht="17.25" hidden="1" customHeight="1" x14ac:dyDescent="0.25">
      <c r="A557" s="86" t="s">
        <v>176</v>
      </c>
      <c r="B557" s="74">
        <v>544</v>
      </c>
      <c r="C557" s="82"/>
      <c r="D557" s="82"/>
      <c r="E557" s="82"/>
      <c r="F557" s="82"/>
      <c r="G557" s="82"/>
    </row>
    <row r="558" spans="1:7" ht="17.25" hidden="1" customHeight="1" x14ac:dyDescent="0.25">
      <c r="A558" s="86" t="s">
        <v>176</v>
      </c>
      <c r="B558" s="74">
        <v>545</v>
      </c>
      <c r="C558" s="82"/>
      <c r="D558" s="82"/>
      <c r="E558" s="82"/>
      <c r="F558" s="82"/>
      <c r="G558" s="82"/>
    </row>
    <row r="559" spans="1:7" ht="17.25" hidden="1" customHeight="1" x14ac:dyDescent="0.25">
      <c r="A559" s="86" t="s">
        <v>176</v>
      </c>
      <c r="B559" s="74">
        <v>546</v>
      </c>
      <c r="C559" s="82"/>
      <c r="D559" s="82"/>
      <c r="E559" s="82"/>
      <c r="F559" s="82"/>
      <c r="G559" s="82"/>
    </row>
    <row r="560" spans="1:7" ht="17.25" hidden="1" customHeight="1" x14ac:dyDescent="0.25">
      <c r="A560" s="86" t="s">
        <v>176</v>
      </c>
      <c r="B560" s="74">
        <v>547</v>
      </c>
      <c r="C560" s="80"/>
      <c r="D560" s="90"/>
      <c r="E560" s="82"/>
      <c r="F560" s="82"/>
      <c r="G560" s="82"/>
    </row>
    <row r="561" spans="1:7" ht="17.25" hidden="1" customHeight="1" x14ac:dyDescent="0.25">
      <c r="A561" s="86" t="s">
        <v>176</v>
      </c>
      <c r="B561" s="74">
        <v>548</v>
      </c>
      <c r="C561" s="80"/>
      <c r="D561" s="90"/>
      <c r="E561" s="82"/>
      <c r="F561" s="82"/>
      <c r="G561" s="82"/>
    </row>
    <row r="562" spans="1:7" ht="17.25" hidden="1" customHeight="1" x14ac:dyDescent="0.25">
      <c r="A562" s="86" t="s">
        <v>176</v>
      </c>
      <c r="B562" s="74">
        <v>549</v>
      </c>
      <c r="C562" s="80"/>
      <c r="D562" s="90"/>
      <c r="E562" s="82"/>
      <c r="F562" s="82"/>
      <c r="G562" s="82"/>
    </row>
    <row r="563" spans="1:7" ht="17.25" hidden="1" customHeight="1" x14ac:dyDescent="0.25">
      <c r="A563" s="86" t="s">
        <v>176</v>
      </c>
      <c r="B563" s="85">
        <v>550</v>
      </c>
      <c r="C563" s="122" t="s">
        <v>260</v>
      </c>
      <c r="D563" s="122" t="s">
        <v>261</v>
      </c>
      <c r="E563" s="82"/>
      <c r="F563" s="82"/>
      <c r="G563" s="82"/>
    </row>
    <row r="564" spans="1:7" ht="26.4" hidden="1" x14ac:dyDescent="0.25">
      <c r="A564" s="86" t="s">
        <v>176</v>
      </c>
      <c r="B564" s="85">
        <v>551</v>
      </c>
      <c r="C564" s="82" t="s">
        <v>262</v>
      </c>
      <c r="D564" s="82" t="s">
        <v>263</v>
      </c>
      <c r="E564" s="82"/>
      <c r="F564" s="82"/>
      <c r="G564" s="82"/>
    </row>
    <row r="565" spans="1:7" ht="17.25" hidden="1" customHeight="1" x14ac:dyDescent="0.25">
      <c r="A565" s="86" t="s">
        <v>176</v>
      </c>
      <c r="B565" s="85">
        <v>552</v>
      </c>
      <c r="C565" s="82" t="s">
        <v>264</v>
      </c>
      <c r="D565" s="82" t="s">
        <v>265</v>
      </c>
      <c r="E565" s="82"/>
      <c r="F565" s="82"/>
      <c r="G565" s="82"/>
    </row>
    <row r="566" spans="1:7" ht="17.25" hidden="1" customHeight="1" x14ac:dyDescent="0.25">
      <c r="A566" s="86" t="s">
        <v>176</v>
      </c>
      <c r="B566" s="74">
        <v>553</v>
      </c>
      <c r="C566" s="82"/>
      <c r="D566" s="82"/>
      <c r="E566" s="82"/>
      <c r="F566" s="82"/>
      <c r="G566" s="82"/>
    </row>
    <row r="567" spans="1:7" ht="17.25" hidden="1" customHeight="1" x14ac:dyDescent="0.25">
      <c r="A567" s="86" t="s">
        <v>176</v>
      </c>
      <c r="B567" s="74">
        <v>554</v>
      </c>
      <c r="C567" s="82"/>
      <c r="D567" s="82"/>
      <c r="E567" s="82"/>
      <c r="F567" s="82"/>
      <c r="G567" s="82"/>
    </row>
    <row r="568" spans="1:7" ht="17.25" hidden="1" customHeight="1" x14ac:dyDescent="0.25">
      <c r="A568" s="86" t="s">
        <v>176</v>
      </c>
      <c r="B568" s="74">
        <v>555</v>
      </c>
      <c r="C568" s="82"/>
      <c r="D568" s="82"/>
      <c r="E568" s="82"/>
      <c r="F568" s="82"/>
      <c r="G568" s="82"/>
    </row>
    <row r="569" spans="1:7" ht="17.25" hidden="1" customHeight="1" x14ac:dyDescent="0.25">
      <c r="A569" s="86" t="s">
        <v>176</v>
      </c>
      <c r="B569" s="74">
        <v>556</v>
      </c>
      <c r="C569" s="82"/>
      <c r="D569" s="82"/>
      <c r="E569" s="82"/>
      <c r="F569" s="82"/>
      <c r="G569" s="82"/>
    </row>
    <row r="570" spans="1:7" ht="17.25" hidden="1" customHeight="1" x14ac:dyDescent="0.25">
      <c r="A570" s="86" t="s">
        <v>176</v>
      </c>
      <c r="B570" s="74">
        <v>557</v>
      </c>
      <c r="C570" s="80"/>
      <c r="D570" s="90"/>
      <c r="E570" s="82"/>
      <c r="F570" s="82"/>
      <c r="G570" s="82"/>
    </row>
    <row r="571" spans="1:7" ht="17.25" hidden="1" customHeight="1" x14ac:dyDescent="0.25">
      <c r="A571" s="86" t="s">
        <v>176</v>
      </c>
      <c r="B571" s="74">
        <v>558</v>
      </c>
      <c r="C571" s="80"/>
      <c r="D571" s="90"/>
      <c r="E571" s="82"/>
      <c r="F571" s="82"/>
      <c r="G571" s="82"/>
    </row>
    <row r="572" spans="1:7" ht="17.25" hidden="1" customHeight="1" x14ac:dyDescent="0.25">
      <c r="A572" s="86" t="s">
        <v>176</v>
      </c>
      <c r="B572" s="74">
        <v>559</v>
      </c>
      <c r="C572" s="82"/>
      <c r="D572" s="82"/>
      <c r="E572" s="82"/>
      <c r="F572" s="82"/>
      <c r="G572" s="82"/>
    </row>
    <row r="573" spans="1:7" ht="17.25" hidden="1" customHeight="1" x14ac:dyDescent="0.25">
      <c r="A573" s="86" t="s">
        <v>176</v>
      </c>
      <c r="B573" s="85">
        <v>560</v>
      </c>
      <c r="C573" s="122" t="s">
        <v>266</v>
      </c>
      <c r="D573" s="122" t="s">
        <v>267</v>
      </c>
      <c r="E573" s="82"/>
      <c r="F573" s="82"/>
      <c r="G573" s="82"/>
    </row>
    <row r="574" spans="1:7" ht="17.25" hidden="1" customHeight="1" x14ac:dyDescent="0.25">
      <c r="A574" s="86" t="s">
        <v>176</v>
      </c>
      <c r="B574" s="85">
        <v>561</v>
      </c>
      <c r="C574" s="82" t="s">
        <v>268</v>
      </c>
      <c r="D574" s="82" t="s">
        <v>269</v>
      </c>
      <c r="E574" s="82"/>
      <c r="F574" s="82"/>
      <c r="G574" s="82"/>
    </row>
    <row r="575" spans="1:7" ht="27.75" hidden="1" customHeight="1" x14ac:dyDescent="0.25">
      <c r="A575" s="86" t="s">
        <v>176</v>
      </c>
      <c r="B575" s="85">
        <v>562</v>
      </c>
      <c r="C575" s="82" t="s">
        <v>270</v>
      </c>
      <c r="D575" s="82" t="s">
        <v>271</v>
      </c>
      <c r="E575" s="82"/>
      <c r="F575" s="82"/>
      <c r="G575" s="82"/>
    </row>
    <row r="576" spans="1:7" ht="17.25" hidden="1" customHeight="1" x14ac:dyDescent="0.25">
      <c r="A576" s="86" t="s">
        <v>176</v>
      </c>
      <c r="B576" s="74">
        <v>563</v>
      </c>
      <c r="C576" s="82"/>
      <c r="D576" s="82"/>
      <c r="E576" s="82"/>
      <c r="F576" s="82"/>
      <c r="G576" s="82"/>
    </row>
    <row r="577" spans="1:7" ht="17.25" hidden="1" customHeight="1" x14ac:dyDescent="0.25">
      <c r="A577" s="86" t="s">
        <v>176</v>
      </c>
      <c r="B577" s="74">
        <v>564</v>
      </c>
      <c r="C577" s="82"/>
      <c r="D577" s="82"/>
      <c r="E577" s="82"/>
      <c r="F577" s="82"/>
      <c r="G577" s="82"/>
    </row>
    <row r="578" spans="1:7" ht="17.25" hidden="1" customHeight="1" x14ac:dyDescent="0.25">
      <c r="A578" s="86" t="s">
        <v>176</v>
      </c>
      <c r="B578" s="74">
        <v>565</v>
      </c>
      <c r="C578" s="82"/>
      <c r="D578" s="82"/>
      <c r="E578" s="82"/>
      <c r="F578" s="82"/>
      <c r="G578" s="82"/>
    </row>
    <row r="579" spans="1:7" ht="17.25" hidden="1" customHeight="1" x14ac:dyDescent="0.25">
      <c r="A579" s="86" t="s">
        <v>176</v>
      </c>
      <c r="B579" s="74">
        <v>566</v>
      </c>
      <c r="C579" s="82"/>
      <c r="D579" s="82"/>
      <c r="E579" s="82"/>
      <c r="F579" s="82"/>
      <c r="G579" s="82"/>
    </row>
    <row r="580" spans="1:7" ht="17.25" hidden="1" customHeight="1" x14ac:dyDescent="0.25">
      <c r="A580" s="86" t="s">
        <v>176</v>
      </c>
      <c r="B580" s="74">
        <v>567</v>
      </c>
      <c r="C580" s="80"/>
      <c r="D580" s="90"/>
      <c r="E580" s="82"/>
      <c r="F580" s="82"/>
      <c r="G580" s="82"/>
    </row>
    <row r="581" spans="1:7" ht="17.25" hidden="1" customHeight="1" x14ac:dyDescent="0.25">
      <c r="A581" s="86" t="s">
        <v>176</v>
      </c>
      <c r="B581" s="74">
        <v>568</v>
      </c>
      <c r="C581" s="80"/>
      <c r="D581" s="90"/>
      <c r="E581" s="82"/>
      <c r="F581" s="82"/>
      <c r="G581" s="82"/>
    </row>
    <row r="582" spans="1:7" ht="17.25" hidden="1" customHeight="1" x14ac:dyDescent="0.25">
      <c r="A582" s="86" t="s">
        <v>176</v>
      </c>
      <c r="B582" s="74">
        <v>569</v>
      </c>
      <c r="C582" s="80"/>
      <c r="D582" s="90"/>
      <c r="E582" s="82"/>
      <c r="F582" s="82"/>
      <c r="G582" s="82"/>
    </row>
    <row r="583" spans="1:7" ht="17.25" hidden="1" customHeight="1" x14ac:dyDescent="0.25">
      <c r="A583" s="86" t="s">
        <v>176</v>
      </c>
      <c r="B583" s="85">
        <v>570</v>
      </c>
      <c r="C583" s="122" t="s">
        <v>272</v>
      </c>
      <c r="D583" s="122" t="s">
        <v>273</v>
      </c>
      <c r="E583" s="82"/>
      <c r="F583" s="82"/>
      <c r="G583" s="82"/>
    </row>
    <row r="584" spans="1:7" ht="26.4" hidden="1" x14ac:dyDescent="0.25">
      <c r="A584" s="86" t="s">
        <v>176</v>
      </c>
      <c r="B584" s="85">
        <v>571</v>
      </c>
      <c r="C584" s="82" t="s">
        <v>274</v>
      </c>
      <c r="D584" s="82" t="s">
        <v>275</v>
      </c>
      <c r="E584" s="82"/>
      <c r="F584" s="82"/>
      <c r="G584" s="82"/>
    </row>
    <row r="585" spans="1:7" ht="26.4" hidden="1" x14ac:dyDescent="0.25">
      <c r="A585" s="86" t="s">
        <v>176</v>
      </c>
      <c r="B585" s="85">
        <v>572</v>
      </c>
      <c r="C585" s="82" t="s">
        <v>276</v>
      </c>
      <c r="D585" s="82" t="s">
        <v>277</v>
      </c>
      <c r="E585" s="82"/>
      <c r="F585" s="82"/>
      <c r="G585" s="82"/>
    </row>
    <row r="586" spans="1:7" ht="17.25" hidden="1" customHeight="1" x14ac:dyDescent="0.25">
      <c r="A586" s="86" t="s">
        <v>176</v>
      </c>
      <c r="B586" s="74">
        <v>573</v>
      </c>
      <c r="C586" s="82"/>
      <c r="D586" s="82"/>
      <c r="E586" s="82"/>
      <c r="F586" s="82"/>
      <c r="G586" s="82"/>
    </row>
    <row r="587" spans="1:7" ht="17.25" hidden="1" customHeight="1" x14ac:dyDescent="0.25">
      <c r="A587" s="86" t="s">
        <v>176</v>
      </c>
      <c r="B587" s="85">
        <v>574</v>
      </c>
      <c r="C587" s="122" t="s">
        <v>278</v>
      </c>
      <c r="D587" s="122" t="s">
        <v>279</v>
      </c>
      <c r="E587" s="82"/>
      <c r="F587" s="82"/>
      <c r="G587" s="82"/>
    </row>
    <row r="588" spans="1:7" ht="39.6" hidden="1" x14ac:dyDescent="0.25">
      <c r="A588" s="86" t="s">
        <v>176</v>
      </c>
      <c r="B588" s="74">
        <v>575</v>
      </c>
      <c r="C588" s="82" t="s">
        <v>280</v>
      </c>
      <c r="D588" s="82" t="s">
        <v>281</v>
      </c>
      <c r="E588" s="82"/>
      <c r="F588" s="82"/>
      <c r="G588" s="82"/>
    </row>
    <row r="589" spans="1:7" ht="52.8" hidden="1" x14ac:dyDescent="0.25">
      <c r="A589" s="86" t="s">
        <v>176</v>
      </c>
      <c r="B589" s="74">
        <v>576</v>
      </c>
      <c r="C589" s="82" t="s">
        <v>282</v>
      </c>
      <c r="D589" s="82" t="s">
        <v>283</v>
      </c>
      <c r="E589" s="82"/>
      <c r="F589" s="82"/>
      <c r="G589" s="82"/>
    </row>
    <row r="590" spans="1:7" ht="17.25" hidden="1" customHeight="1" x14ac:dyDescent="0.25">
      <c r="A590" s="86" t="s">
        <v>176</v>
      </c>
      <c r="B590" s="74">
        <v>577</v>
      </c>
      <c r="C590" s="80"/>
      <c r="D590" s="90"/>
      <c r="E590" s="82"/>
      <c r="F590" s="82"/>
      <c r="G590" s="82"/>
    </row>
    <row r="591" spans="1:7" ht="17.25" hidden="1" customHeight="1" x14ac:dyDescent="0.25">
      <c r="A591" s="86" t="s">
        <v>176</v>
      </c>
      <c r="B591" s="74">
        <v>578</v>
      </c>
      <c r="C591" s="80"/>
      <c r="D591" s="90"/>
      <c r="E591" s="82"/>
      <c r="F591" s="82"/>
      <c r="G591" s="82"/>
    </row>
    <row r="592" spans="1:7" ht="17.25" hidden="1" customHeight="1" x14ac:dyDescent="0.25">
      <c r="A592" s="86" t="s">
        <v>176</v>
      </c>
      <c r="B592" s="74">
        <v>579</v>
      </c>
      <c r="C592" s="80"/>
      <c r="D592" s="90"/>
      <c r="E592" s="82"/>
      <c r="F592" s="82"/>
      <c r="G592" s="82"/>
    </row>
    <row r="593" spans="1:7" ht="17.25" hidden="1" customHeight="1" x14ac:dyDescent="0.25">
      <c r="A593" s="86" t="s">
        <v>176</v>
      </c>
      <c r="B593" s="85">
        <v>580</v>
      </c>
      <c r="C593" s="122" t="s">
        <v>284</v>
      </c>
      <c r="D593" s="122" t="s">
        <v>285</v>
      </c>
      <c r="E593" s="82"/>
      <c r="F593" s="82"/>
      <c r="G593" s="82"/>
    </row>
    <row r="594" spans="1:7" ht="52.8" hidden="1" x14ac:dyDescent="0.25">
      <c r="A594" s="86" t="s">
        <v>176</v>
      </c>
      <c r="B594" s="85">
        <v>581</v>
      </c>
      <c r="C594" s="82" t="s">
        <v>286</v>
      </c>
      <c r="D594" s="82" t="s">
        <v>287</v>
      </c>
      <c r="E594" s="82"/>
      <c r="F594" s="82"/>
      <c r="G594" s="82"/>
    </row>
    <row r="595" spans="1:7" ht="27.75" hidden="1" customHeight="1" x14ac:dyDescent="0.25">
      <c r="A595" s="86" t="s">
        <v>176</v>
      </c>
      <c r="B595" s="85">
        <v>582</v>
      </c>
      <c r="C595" s="82" t="s">
        <v>288</v>
      </c>
      <c r="D595" s="82" t="s">
        <v>289</v>
      </c>
      <c r="E595" s="82"/>
      <c r="F595" s="82"/>
      <c r="G595" s="82"/>
    </row>
    <row r="596" spans="1:7" ht="17.25" hidden="1" customHeight="1" x14ac:dyDescent="0.25">
      <c r="A596" s="86" t="s">
        <v>176</v>
      </c>
      <c r="B596" s="74">
        <v>583</v>
      </c>
      <c r="C596" s="82"/>
      <c r="D596" s="82"/>
      <c r="E596" s="82"/>
      <c r="F596" s="82"/>
      <c r="G596" s="82"/>
    </row>
    <row r="597" spans="1:7" ht="17.25" hidden="1" customHeight="1" x14ac:dyDescent="0.25">
      <c r="A597" s="86" t="s">
        <v>176</v>
      </c>
      <c r="B597" s="74">
        <v>584</v>
      </c>
      <c r="C597" s="82"/>
      <c r="D597" s="82"/>
      <c r="E597" s="82"/>
      <c r="F597" s="82"/>
      <c r="G597" s="82"/>
    </row>
    <row r="598" spans="1:7" ht="17.25" hidden="1" customHeight="1" x14ac:dyDescent="0.25">
      <c r="A598" s="86" t="s">
        <v>176</v>
      </c>
      <c r="B598" s="74">
        <v>585</v>
      </c>
      <c r="C598" s="82"/>
      <c r="D598" s="82"/>
      <c r="E598" s="82"/>
      <c r="F598" s="82"/>
      <c r="G598" s="82"/>
    </row>
    <row r="599" spans="1:7" ht="17.25" hidden="1" customHeight="1" x14ac:dyDescent="0.25">
      <c r="A599" s="86" t="s">
        <v>176</v>
      </c>
      <c r="B599" s="74">
        <v>586</v>
      </c>
      <c r="C599" s="82"/>
      <c r="D599" s="82"/>
      <c r="E599" s="82"/>
      <c r="F599" s="82"/>
      <c r="G599" s="82"/>
    </row>
    <row r="600" spans="1:7" ht="17.25" hidden="1" customHeight="1" x14ac:dyDescent="0.25">
      <c r="A600" s="86" t="s">
        <v>176</v>
      </c>
      <c r="B600" s="74">
        <v>587</v>
      </c>
      <c r="C600" s="82"/>
      <c r="D600" s="82"/>
      <c r="E600" s="82"/>
      <c r="F600" s="82"/>
      <c r="G600" s="82"/>
    </row>
    <row r="601" spans="1:7" ht="17.25" hidden="1" customHeight="1" x14ac:dyDescent="0.25">
      <c r="A601" s="86" t="s">
        <v>176</v>
      </c>
      <c r="B601" s="74">
        <v>588</v>
      </c>
      <c r="C601" s="82"/>
      <c r="D601" s="82"/>
      <c r="E601" s="82"/>
      <c r="F601" s="82"/>
      <c r="G601" s="82"/>
    </row>
    <row r="602" spans="1:7" ht="17.25" hidden="1" customHeight="1" x14ac:dyDescent="0.25">
      <c r="A602" s="86" t="s">
        <v>176</v>
      </c>
      <c r="B602" s="74">
        <v>589</v>
      </c>
      <c r="C602" s="82"/>
      <c r="D602" s="82"/>
      <c r="E602" s="82"/>
      <c r="F602" s="82"/>
      <c r="G602" s="82"/>
    </row>
    <row r="603" spans="1:7" ht="17.25" hidden="1" customHeight="1" x14ac:dyDescent="0.25">
      <c r="A603" s="86" t="s">
        <v>176</v>
      </c>
      <c r="B603" s="74">
        <v>590</v>
      </c>
      <c r="C603" s="82"/>
      <c r="D603" s="82"/>
      <c r="E603" s="82"/>
      <c r="F603" s="82"/>
      <c r="G603" s="82"/>
    </row>
    <row r="604" spans="1:7" ht="17.25" hidden="1" customHeight="1" x14ac:dyDescent="0.25">
      <c r="A604" s="86" t="s">
        <v>176</v>
      </c>
      <c r="B604" s="74">
        <v>591</v>
      </c>
      <c r="C604" s="82"/>
      <c r="D604" s="82"/>
      <c r="E604" s="82"/>
      <c r="F604" s="82"/>
      <c r="G604" s="82"/>
    </row>
    <row r="605" spans="1:7" ht="17.25" hidden="1" customHeight="1" x14ac:dyDescent="0.25">
      <c r="A605" s="86" t="s">
        <v>176</v>
      </c>
      <c r="B605" s="74">
        <v>592</v>
      </c>
      <c r="C605" s="82"/>
      <c r="D605" s="82"/>
      <c r="E605" s="82"/>
      <c r="F605" s="82"/>
      <c r="G605" s="82"/>
    </row>
    <row r="606" spans="1:7" ht="17.25" hidden="1" customHeight="1" x14ac:dyDescent="0.25">
      <c r="A606" s="86" t="s">
        <v>176</v>
      </c>
      <c r="B606" s="74">
        <v>593</v>
      </c>
      <c r="C606" s="82"/>
      <c r="D606" s="82"/>
      <c r="E606" s="82"/>
      <c r="F606" s="82"/>
      <c r="G606" s="82"/>
    </row>
    <row r="607" spans="1:7" ht="17.25" hidden="1" customHeight="1" x14ac:dyDescent="0.25">
      <c r="A607" s="86" t="s">
        <v>176</v>
      </c>
      <c r="B607" s="74">
        <v>594</v>
      </c>
      <c r="C607" s="82"/>
      <c r="D607" s="82"/>
      <c r="E607" s="82"/>
      <c r="F607" s="82"/>
      <c r="G607" s="82"/>
    </row>
    <row r="608" spans="1:7" ht="17.25" hidden="1" customHeight="1" x14ac:dyDescent="0.25">
      <c r="A608" s="86" t="s">
        <v>176</v>
      </c>
      <c r="B608" s="74">
        <v>595</v>
      </c>
      <c r="C608" s="82"/>
      <c r="D608" s="82"/>
      <c r="E608" s="82"/>
      <c r="F608" s="82"/>
      <c r="G608" s="82"/>
    </row>
    <row r="609" spans="1:7" ht="17.25" hidden="1" customHeight="1" x14ac:dyDescent="0.25">
      <c r="A609" s="86" t="s">
        <v>176</v>
      </c>
      <c r="B609" s="74">
        <v>596</v>
      </c>
      <c r="C609" s="82"/>
      <c r="D609" s="82"/>
      <c r="E609" s="82"/>
      <c r="F609" s="82"/>
      <c r="G609" s="82"/>
    </row>
    <row r="610" spans="1:7" ht="17.25" hidden="1" customHeight="1" x14ac:dyDescent="0.25">
      <c r="A610" s="86" t="s">
        <v>176</v>
      </c>
      <c r="B610" s="74">
        <v>597</v>
      </c>
      <c r="C610" s="82"/>
      <c r="D610" s="82"/>
      <c r="E610" s="82"/>
      <c r="F610" s="82"/>
      <c r="G610" s="82"/>
    </row>
    <row r="611" spans="1:7" ht="17.25" hidden="1" customHeight="1" x14ac:dyDescent="0.25">
      <c r="A611" s="86" t="s">
        <v>176</v>
      </c>
      <c r="B611" s="74">
        <v>598</v>
      </c>
      <c r="C611" s="82"/>
      <c r="D611" s="82"/>
      <c r="E611" s="82"/>
      <c r="F611" s="82"/>
      <c r="G611" s="82"/>
    </row>
    <row r="612" spans="1:7" ht="17.25" hidden="1" customHeight="1" x14ac:dyDescent="0.25">
      <c r="A612" s="86" t="s">
        <v>176</v>
      </c>
      <c r="B612" s="74">
        <v>599</v>
      </c>
      <c r="C612" s="82"/>
      <c r="D612" s="82"/>
      <c r="E612" s="82"/>
      <c r="F612" s="82"/>
      <c r="G612" s="82"/>
    </row>
    <row r="613" spans="1:7" ht="17.25" hidden="1" customHeight="1" x14ac:dyDescent="0.25">
      <c r="A613" s="86" t="s">
        <v>176</v>
      </c>
      <c r="B613" s="74">
        <v>600</v>
      </c>
      <c r="C613" s="82"/>
      <c r="D613" s="82"/>
      <c r="E613" s="82"/>
      <c r="F613" s="82"/>
      <c r="G613" s="82"/>
    </row>
    <row r="614" spans="1:7" ht="17.25" hidden="1" customHeight="1" x14ac:dyDescent="0.25">
      <c r="A614" s="86" t="s">
        <v>176</v>
      </c>
      <c r="B614" s="74">
        <v>601</v>
      </c>
      <c r="C614" s="82"/>
      <c r="D614" s="82"/>
      <c r="E614" s="82"/>
      <c r="F614" s="82"/>
      <c r="G614" s="82"/>
    </row>
    <row r="615" spans="1:7" ht="17.25" hidden="1" customHeight="1" x14ac:dyDescent="0.25">
      <c r="A615" s="86" t="s">
        <v>176</v>
      </c>
      <c r="B615" s="74">
        <v>602</v>
      </c>
      <c r="C615" s="82"/>
      <c r="D615" s="82"/>
      <c r="E615" s="82"/>
      <c r="F615" s="82"/>
      <c r="G615" s="82"/>
    </row>
    <row r="616" spans="1:7" ht="17.25" hidden="1" customHeight="1" thickBot="1" x14ac:dyDescent="0.3">
      <c r="A616" s="147" t="s">
        <v>176</v>
      </c>
      <c r="B616" s="81">
        <v>603</v>
      </c>
      <c r="C616" s="52"/>
      <c r="D616" s="52"/>
      <c r="E616" s="52"/>
      <c r="F616" s="52"/>
      <c r="G616" s="52"/>
    </row>
    <row r="617" spans="1:7" ht="17.25" hidden="1" customHeight="1" x14ac:dyDescent="0.25">
      <c r="A617" s="24" t="s">
        <v>290</v>
      </c>
      <c r="B617" s="74">
        <v>604</v>
      </c>
      <c r="C617" s="15"/>
      <c r="D617" s="15"/>
      <c r="E617" s="15"/>
      <c r="F617" s="15"/>
      <c r="G617" s="15"/>
    </row>
    <row r="618" spans="1:7" ht="17.25" hidden="1" customHeight="1" x14ac:dyDescent="0.25">
      <c r="A618" s="24" t="s">
        <v>290</v>
      </c>
      <c r="B618" s="74">
        <v>605</v>
      </c>
      <c r="C618" s="15"/>
      <c r="D618" s="15"/>
      <c r="E618" s="15"/>
      <c r="F618" s="15"/>
      <c r="G618" s="15"/>
    </row>
    <row r="619" spans="1:7" ht="17.25" hidden="1" customHeight="1" x14ac:dyDescent="0.25">
      <c r="A619" s="24" t="s">
        <v>290</v>
      </c>
      <c r="B619" s="74">
        <v>606</v>
      </c>
      <c r="C619" s="15"/>
      <c r="D619" s="15"/>
      <c r="E619" s="15"/>
      <c r="F619" s="15"/>
      <c r="G619" s="15"/>
    </row>
    <row r="620" spans="1:7" ht="17.25" hidden="1" customHeight="1" x14ac:dyDescent="0.25">
      <c r="A620" s="24" t="s">
        <v>290</v>
      </c>
      <c r="B620" s="74">
        <v>607</v>
      </c>
      <c r="C620" s="15"/>
      <c r="D620" s="15"/>
      <c r="E620" s="15"/>
      <c r="F620" s="15"/>
      <c r="G620" s="15"/>
    </row>
    <row r="621" spans="1:7" ht="17.25" hidden="1" customHeight="1" x14ac:dyDescent="0.25">
      <c r="A621" s="24" t="s">
        <v>290</v>
      </c>
      <c r="B621" s="74">
        <v>608</v>
      </c>
      <c r="C621" s="15"/>
      <c r="D621" s="15"/>
      <c r="E621" s="15"/>
      <c r="F621" s="15"/>
      <c r="G621" s="15"/>
    </row>
    <row r="622" spans="1:7" ht="17.25" hidden="1" customHeight="1" x14ac:dyDescent="0.25">
      <c r="A622" s="24" t="s">
        <v>290</v>
      </c>
      <c r="B622" s="74">
        <v>609</v>
      </c>
      <c r="C622" s="15"/>
      <c r="D622" s="15"/>
      <c r="E622" s="15"/>
      <c r="F622" s="15"/>
      <c r="G622" s="15"/>
    </row>
    <row r="623" spans="1:7" ht="17.25" hidden="1" customHeight="1" x14ac:dyDescent="0.25">
      <c r="A623" s="24" t="s">
        <v>290</v>
      </c>
      <c r="B623" s="74">
        <v>610</v>
      </c>
      <c r="C623" s="15"/>
      <c r="D623" s="15"/>
      <c r="E623" s="15"/>
      <c r="F623" s="15"/>
      <c r="G623" s="15"/>
    </row>
    <row r="624" spans="1:7" ht="17.25" hidden="1" customHeight="1" x14ac:dyDescent="0.25">
      <c r="A624" s="24" t="s">
        <v>290</v>
      </c>
      <c r="B624" s="74">
        <v>611</v>
      </c>
      <c r="C624" s="15"/>
      <c r="D624" s="15"/>
      <c r="E624" s="15"/>
      <c r="F624" s="15"/>
      <c r="G624" s="15"/>
    </row>
    <row r="625" spans="1:7" ht="17.25" hidden="1" customHeight="1" x14ac:dyDescent="0.25">
      <c r="A625" s="24" t="s">
        <v>290</v>
      </c>
      <c r="B625" s="74">
        <v>612</v>
      </c>
      <c r="C625" s="15"/>
      <c r="D625" s="15"/>
      <c r="E625" s="15"/>
      <c r="F625" s="15"/>
      <c r="G625" s="15"/>
    </row>
    <row r="626" spans="1:7" ht="17.25" hidden="1" customHeight="1" x14ac:dyDescent="0.25">
      <c r="A626" s="24" t="s">
        <v>290</v>
      </c>
      <c r="B626" s="74">
        <v>613</v>
      </c>
      <c r="C626" s="15"/>
      <c r="D626" s="15"/>
      <c r="E626" s="15"/>
      <c r="F626" s="15"/>
      <c r="G626" s="15"/>
    </row>
    <row r="627" spans="1:7" ht="17.25" hidden="1" customHeight="1" x14ac:dyDescent="0.25">
      <c r="A627" s="24" t="s">
        <v>290</v>
      </c>
      <c r="B627" s="74">
        <v>614</v>
      </c>
      <c r="C627" s="15"/>
      <c r="D627" s="15"/>
      <c r="E627" s="15"/>
      <c r="F627" s="15"/>
      <c r="G627" s="15"/>
    </row>
    <row r="628" spans="1:7" ht="17.25" hidden="1" customHeight="1" x14ac:dyDescent="0.25">
      <c r="A628" s="24" t="s">
        <v>290</v>
      </c>
      <c r="B628" s="85">
        <v>615</v>
      </c>
      <c r="C628" s="82" t="s">
        <v>291</v>
      </c>
      <c r="D628" s="82" t="s">
        <v>292</v>
      </c>
      <c r="E628" s="82"/>
      <c r="F628" s="82"/>
      <c r="G628" s="82"/>
    </row>
    <row r="629" spans="1:7" ht="34.5" hidden="1" customHeight="1" x14ac:dyDescent="0.25">
      <c r="A629" s="24" t="s">
        <v>290</v>
      </c>
      <c r="B629" s="85">
        <v>616</v>
      </c>
      <c r="C629" s="82" t="s">
        <v>293</v>
      </c>
      <c r="D629" s="82" t="s">
        <v>294</v>
      </c>
      <c r="E629" s="82"/>
      <c r="F629" s="82"/>
      <c r="G629" s="82"/>
    </row>
    <row r="630" spans="1:7" ht="17.25" hidden="1" customHeight="1" x14ac:dyDescent="0.25">
      <c r="A630" s="24" t="s">
        <v>290</v>
      </c>
      <c r="B630" s="74">
        <v>617</v>
      </c>
      <c r="C630" s="82"/>
      <c r="D630" s="82"/>
      <c r="E630" s="82"/>
      <c r="F630" s="82"/>
      <c r="G630" s="82"/>
    </row>
    <row r="631" spans="1:7" ht="17.25" hidden="1" customHeight="1" x14ac:dyDescent="0.25">
      <c r="A631" s="24" t="s">
        <v>290</v>
      </c>
      <c r="B631" s="74">
        <v>618</v>
      </c>
      <c r="C631" s="82"/>
      <c r="D631" s="82"/>
      <c r="E631" s="82"/>
      <c r="F631" s="82"/>
      <c r="G631" s="82"/>
    </row>
    <row r="632" spans="1:7" ht="17.25" hidden="1" customHeight="1" x14ac:dyDescent="0.25">
      <c r="A632" s="24" t="s">
        <v>290</v>
      </c>
      <c r="B632" s="74">
        <v>619</v>
      </c>
      <c r="C632" s="82"/>
      <c r="D632" s="82"/>
      <c r="E632" s="82"/>
      <c r="F632" s="82"/>
      <c r="G632" s="82"/>
    </row>
    <row r="633" spans="1:7" ht="25.5" hidden="1" customHeight="1" x14ac:dyDescent="0.25">
      <c r="A633" s="24" t="s">
        <v>290</v>
      </c>
      <c r="B633" s="85">
        <v>620</v>
      </c>
      <c r="C633" s="82" t="s">
        <v>295</v>
      </c>
      <c r="D633" s="82" t="s">
        <v>296</v>
      </c>
      <c r="E633" s="82"/>
      <c r="F633" s="82"/>
      <c r="G633" s="82"/>
    </row>
    <row r="634" spans="1:7" ht="17.25" hidden="1" customHeight="1" x14ac:dyDescent="0.25">
      <c r="A634" s="24" t="s">
        <v>290</v>
      </c>
      <c r="B634" s="74">
        <v>621</v>
      </c>
      <c r="C634" s="82"/>
      <c r="D634" s="82"/>
      <c r="E634" s="82"/>
      <c r="F634" s="82"/>
      <c r="G634" s="82"/>
    </row>
    <row r="635" spans="1:7" ht="17.25" hidden="1" customHeight="1" x14ac:dyDescent="0.25">
      <c r="A635" s="24" t="s">
        <v>290</v>
      </c>
      <c r="B635" s="74">
        <v>622</v>
      </c>
      <c r="C635" s="82"/>
      <c r="D635" s="82"/>
      <c r="E635" s="82"/>
      <c r="F635" s="82"/>
      <c r="G635" s="82"/>
    </row>
    <row r="636" spans="1:7" ht="17.25" hidden="1" customHeight="1" x14ac:dyDescent="0.25">
      <c r="A636" s="24" t="s">
        <v>290</v>
      </c>
      <c r="B636" s="74">
        <v>623</v>
      </c>
      <c r="C636" s="82"/>
      <c r="D636" s="82"/>
      <c r="E636" s="82"/>
      <c r="F636" s="82"/>
      <c r="G636" s="82"/>
    </row>
    <row r="637" spans="1:7" ht="17.25" hidden="1" customHeight="1" x14ac:dyDescent="0.25">
      <c r="A637" s="24" t="s">
        <v>290</v>
      </c>
      <c r="B637" s="74">
        <v>624</v>
      </c>
      <c r="C637" s="82"/>
      <c r="D637" s="82"/>
      <c r="E637" s="82"/>
      <c r="F637" s="82"/>
      <c r="G637" s="82"/>
    </row>
    <row r="638" spans="1:7" ht="17.25" hidden="1" customHeight="1" x14ac:dyDescent="0.25">
      <c r="A638" s="24" t="s">
        <v>290</v>
      </c>
      <c r="B638" s="74">
        <v>625</v>
      </c>
      <c r="C638" s="82"/>
      <c r="D638" s="82"/>
      <c r="E638" s="82"/>
      <c r="F638" s="82"/>
      <c r="G638" s="82"/>
    </row>
    <row r="639" spans="1:7" ht="17.25" hidden="1" customHeight="1" x14ac:dyDescent="0.25">
      <c r="A639" s="24" t="s">
        <v>290</v>
      </c>
      <c r="B639" s="74">
        <v>626</v>
      </c>
      <c r="C639" s="82"/>
      <c r="D639" s="82"/>
      <c r="E639" s="82"/>
      <c r="F639" s="82"/>
      <c r="G639" s="82"/>
    </row>
    <row r="640" spans="1:7" ht="17.25" hidden="1" customHeight="1" x14ac:dyDescent="0.25">
      <c r="A640" s="150" t="s">
        <v>290</v>
      </c>
      <c r="B640" s="74">
        <v>627</v>
      </c>
      <c r="C640" s="80"/>
      <c r="D640" s="90"/>
      <c r="E640" s="82"/>
      <c r="F640" s="82"/>
      <c r="G640" s="82"/>
    </row>
    <row r="641" spans="1:7" ht="17.25" hidden="1" customHeight="1" x14ac:dyDescent="0.25">
      <c r="A641" s="150" t="s">
        <v>290</v>
      </c>
      <c r="B641" s="74">
        <v>628</v>
      </c>
      <c r="C641" s="80"/>
      <c r="D641" s="90"/>
      <c r="E641" s="82"/>
      <c r="F641" s="82"/>
      <c r="G641" s="82"/>
    </row>
    <row r="642" spans="1:7" ht="17.25" hidden="1" customHeight="1" x14ac:dyDescent="0.25">
      <c r="A642" s="150" t="s">
        <v>290</v>
      </c>
      <c r="B642" s="74">
        <v>629</v>
      </c>
      <c r="C642" s="82"/>
      <c r="D642" s="82"/>
      <c r="E642" s="82"/>
      <c r="F642" s="82"/>
      <c r="G642" s="82"/>
    </row>
    <row r="643" spans="1:7" ht="17.25" hidden="1" customHeight="1" x14ac:dyDescent="0.25">
      <c r="A643" s="150" t="s">
        <v>290</v>
      </c>
      <c r="B643" s="85">
        <v>630</v>
      </c>
      <c r="C643" s="122" t="s">
        <v>297</v>
      </c>
      <c r="D643" s="122" t="s">
        <v>298</v>
      </c>
      <c r="E643" s="82"/>
      <c r="F643" s="82"/>
      <c r="G643" s="82"/>
    </row>
    <row r="644" spans="1:7" ht="39.6" hidden="1" x14ac:dyDescent="0.25">
      <c r="A644" s="150" t="s">
        <v>290</v>
      </c>
      <c r="B644" s="85">
        <v>631</v>
      </c>
      <c r="C644" s="82" t="s">
        <v>299</v>
      </c>
      <c r="D644" s="82" t="s">
        <v>300</v>
      </c>
      <c r="E644" s="82"/>
      <c r="F644" s="82"/>
      <c r="G644" s="82"/>
    </row>
    <row r="645" spans="1:7" ht="26.4" hidden="1" x14ac:dyDescent="0.25">
      <c r="A645" s="150" t="s">
        <v>290</v>
      </c>
      <c r="B645" s="85">
        <v>632</v>
      </c>
      <c r="C645" s="82" t="s">
        <v>301</v>
      </c>
      <c r="D645" s="82" t="s">
        <v>302</v>
      </c>
      <c r="E645" s="82"/>
      <c r="F645" s="82"/>
      <c r="G645" s="82"/>
    </row>
    <row r="646" spans="1:7" ht="17.25" hidden="1" customHeight="1" x14ac:dyDescent="0.25">
      <c r="A646" s="150" t="s">
        <v>290</v>
      </c>
      <c r="B646" s="74">
        <v>633</v>
      </c>
      <c r="C646" s="82"/>
      <c r="D646" s="82"/>
      <c r="E646" s="82"/>
      <c r="F646" s="82"/>
      <c r="G646" s="82"/>
    </row>
    <row r="647" spans="1:7" ht="17.25" hidden="1" customHeight="1" x14ac:dyDescent="0.25">
      <c r="A647" s="150" t="s">
        <v>290</v>
      </c>
      <c r="B647" s="74">
        <v>634</v>
      </c>
      <c r="C647" s="82"/>
      <c r="D647" s="82"/>
      <c r="E647" s="82"/>
      <c r="F647" s="82"/>
      <c r="G647" s="82"/>
    </row>
    <row r="648" spans="1:7" ht="17.25" hidden="1" customHeight="1" x14ac:dyDescent="0.25">
      <c r="A648" s="150" t="s">
        <v>290</v>
      </c>
      <c r="B648" s="74">
        <v>635</v>
      </c>
      <c r="C648" s="82"/>
      <c r="D648" s="82"/>
      <c r="E648" s="82"/>
      <c r="F648" s="82"/>
      <c r="G648" s="82"/>
    </row>
    <row r="649" spans="1:7" ht="17.25" hidden="1" customHeight="1" x14ac:dyDescent="0.25">
      <c r="A649" s="150" t="s">
        <v>290</v>
      </c>
      <c r="B649" s="74">
        <v>636</v>
      </c>
      <c r="C649" s="82"/>
      <c r="D649" s="82"/>
      <c r="E649" s="82"/>
      <c r="F649" s="82"/>
      <c r="G649" s="82"/>
    </row>
    <row r="650" spans="1:7" ht="17.25" hidden="1" customHeight="1" x14ac:dyDescent="0.25">
      <c r="A650" s="150" t="s">
        <v>290</v>
      </c>
      <c r="B650" s="74">
        <v>637</v>
      </c>
      <c r="C650" s="80"/>
      <c r="D650" s="90"/>
      <c r="E650" s="82"/>
      <c r="F650" s="82"/>
      <c r="G650" s="82"/>
    </row>
    <row r="651" spans="1:7" ht="17.25" hidden="1" customHeight="1" x14ac:dyDescent="0.25">
      <c r="A651" s="150" t="s">
        <v>290</v>
      </c>
      <c r="B651" s="74">
        <v>638</v>
      </c>
      <c r="C651" s="80"/>
      <c r="D651" s="90"/>
      <c r="E651" s="82"/>
      <c r="F651" s="82"/>
      <c r="G651" s="82"/>
    </row>
    <row r="652" spans="1:7" ht="17.25" hidden="1" customHeight="1" x14ac:dyDescent="0.25">
      <c r="A652" s="150" t="s">
        <v>290</v>
      </c>
      <c r="B652" s="74">
        <v>639</v>
      </c>
      <c r="C652" s="80"/>
      <c r="D652" s="90"/>
      <c r="E652" s="82"/>
      <c r="F652" s="82"/>
      <c r="G652" s="82"/>
    </row>
    <row r="653" spans="1:7" ht="17.25" hidden="1" customHeight="1" x14ac:dyDescent="0.25">
      <c r="A653" s="150" t="s">
        <v>290</v>
      </c>
      <c r="B653" s="85">
        <v>640</v>
      </c>
      <c r="C653" s="122" t="s">
        <v>188</v>
      </c>
      <c r="D653" s="122" t="s">
        <v>303</v>
      </c>
      <c r="E653" s="82"/>
      <c r="F653" s="82"/>
      <c r="G653" s="82"/>
    </row>
    <row r="654" spans="1:7" ht="39.6" hidden="1" x14ac:dyDescent="0.25">
      <c r="A654" s="150" t="s">
        <v>290</v>
      </c>
      <c r="B654" s="85">
        <v>641</v>
      </c>
      <c r="C654" s="82" t="s">
        <v>304</v>
      </c>
      <c r="D654" s="82" t="s">
        <v>305</v>
      </c>
      <c r="E654" s="82"/>
      <c r="F654" s="82"/>
      <c r="G654" s="82"/>
    </row>
    <row r="655" spans="1:7" ht="66" hidden="1" x14ac:dyDescent="0.25">
      <c r="A655" s="150" t="s">
        <v>290</v>
      </c>
      <c r="B655" s="85">
        <v>642</v>
      </c>
      <c r="C655" s="82" t="s">
        <v>306</v>
      </c>
      <c r="D655" s="82" t="s">
        <v>307</v>
      </c>
      <c r="E655" s="82"/>
      <c r="F655" s="82"/>
      <c r="G655" s="82"/>
    </row>
    <row r="656" spans="1:7" ht="17.25" hidden="1" customHeight="1" x14ac:dyDescent="0.25">
      <c r="A656" s="150" t="s">
        <v>290</v>
      </c>
      <c r="B656" s="74">
        <v>643</v>
      </c>
      <c r="C656" s="82"/>
      <c r="D656" s="82"/>
      <c r="E656" s="82"/>
      <c r="F656" s="82"/>
      <c r="G656" s="82"/>
    </row>
    <row r="657" spans="1:7" ht="13.2" hidden="1" x14ac:dyDescent="0.25">
      <c r="A657" s="150" t="s">
        <v>290</v>
      </c>
      <c r="B657" s="74">
        <v>644</v>
      </c>
      <c r="C657" s="82"/>
      <c r="D657" s="82"/>
      <c r="E657" s="82"/>
      <c r="F657" s="82"/>
      <c r="G657" s="82"/>
    </row>
    <row r="658" spans="1:7" ht="17.25" hidden="1" customHeight="1" x14ac:dyDescent="0.25">
      <c r="A658" s="150" t="s">
        <v>290</v>
      </c>
      <c r="B658" s="74">
        <v>645</v>
      </c>
      <c r="C658" s="82"/>
      <c r="D658" s="82"/>
      <c r="E658" s="82"/>
      <c r="F658" s="82"/>
      <c r="G658" s="82"/>
    </row>
    <row r="659" spans="1:7" ht="17.25" hidden="1" customHeight="1" x14ac:dyDescent="0.25">
      <c r="A659" s="150" t="s">
        <v>290</v>
      </c>
      <c r="B659" s="74">
        <v>646</v>
      </c>
      <c r="C659" s="82"/>
      <c r="D659" s="82"/>
      <c r="E659" s="82"/>
      <c r="F659" s="82"/>
      <c r="G659" s="82"/>
    </row>
    <row r="660" spans="1:7" ht="17.25" hidden="1" customHeight="1" x14ac:dyDescent="0.25">
      <c r="A660" s="150" t="s">
        <v>290</v>
      </c>
      <c r="B660" s="74">
        <v>647</v>
      </c>
      <c r="C660" s="82"/>
      <c r="D660" s="82"/>
      <c r="E660" s="82"/>
      <c r="F660" s="82"/>
      <c r="G660" s="82"/>
    </row>
    <row r="661" spans="1:7" ht="17.25" hidden="1" customHeight="1" x14ac:dyDescent="0.25">
      <c r="A661" s="150" t="s">
        <v>290</v>
      </c>
      <c r="B661" s="74">
        <v>648</v>
      </c>
      <c r="C661" s="82"/>
      <c r="D661" s="82"/>
      <c r="E661" s="82"/>
      <c r="F661" s="82"/>
      <c r="G661" s="82"/>
    </row>
    <row r="662" spans="1:7" ht="17.25" hidden="1" customHeight="1" x14ac:dyDescent="0.25">
      <c r="A662" s="150" t="s">
        <v>290</v>
      </c>
      <c r="B662" s="74">
        <v>649</v>
      </c>
      <c r="C662" s="82"/>
      <c r="D662" s="82"/>
      <c r="E662" s="82"/>
      <c r="F662" s="82"/>
      <c r="G662" s="82"/>
    </row>
    <row r="663" spans="1:7" ht="17.25" hidden="1" customHeight="1" x14ac:dyDescent="0.25">
      <c r="A663" s="150" t="s">
        <v>290</v>
      </c>
      <c r="B663" s="85">
        <v>650</v>
      </c>
      <c r="C663" s="122" t="s">
        <v>308</v>
      </c>
      <c r="D663" s="122" t="s">
        <v>309</v>
      </c>
      <c r="E663" s="82"/>
      <c r="F663" s="82"/>
      <c r="G663" s="82"/>
    </row>
    <row r="664" spans="1:7" ht="17.25" hidden="1" customHeight="1" x14ac:dyDescent="0.25">
      <c r="A664" s="150" t="s">
        <v>290</v>
      </c>
      <c r="B664" s="85">
        <v>651</v>
      </c>
      <c r="C664" s="82" t="s">
        <v>310</v>
      </c>
      <c r="D664" s="82" t="s">
        <v>311</v>
      </c>
      <c r="E664" s="82"/>
      <c r="F664" s="82"/>
      <c r="G664" s="82"/>
    </row>
    <row r="665" spans="1:7" ht="26.4" hidden="1" x14ac:dyDescent="0.25">
      <c r="A665" s="150" t="s">
        <v>290</v>
      </c>
      <c r="B665" s="85">
        <v>652</v>
      </c>
      <c r="C665" s="82" t="s">
        <v>312</v>
      </c>
      <c r="D665" s="82" t="s">
        <v>313</v>
      </c>
      <c r="E665" s="82"/>
      <c r="F665" s="82"/>
      <c r="G665" s="82"/>
    </row>
    <row r="666" spans="1:7" ht="17.25" hidden="1" customHeight="1" x14ac:dyDescent="0.25">
      <c r="A666" s="150" t="s">
        <v>290</v>
      </c>
      <c r="B666" s="74">
        <v>653</v>
      </c>
      <c r="C666" s="82"/>
      <c r="D666" s="82"/>
      <c r="E666" s="82"/>
      <c r="F666" s="82"/>
      <c r="G666" s="82"/>
    </row>
    <row r="667" spans="1:7" ht="17.25" hidden="1" customHeight="1" x14ac:dyDescent="0.25">
      <c r="A667" s="150" t="s">
        <v>290</v>
      </c>
      <c r="B667" s="74">
        <v>654</v>
      </c>
      <c r="C667" s="82"/>
      <c r="D667" s="82"/>
      <c r="E667" s="82"/>
      <c r="F667" s="82"/>
      <c r="G667" s="82"/>
    </row>
    <row r="668" spans="1:7" ht="17.25" hidden="1" customHeight="1" x14ac:dyDescent="0.25">
      <c r="A668" s="150" t="s">
        <v>290</v>
      </c>
      <c r="B668" s="74">
        <v>655</v>
      </c>
      <c r="C668" s="82"/>
      <c r="D668" s="82"/>
      <c r="E668" s="82"/>
      <c r="F668" s="82"/>
      <c r="G668" s="82"/>
    </row>
    <row r="669" spans="1:7" ht="17.25" hidden="1" customHeight="1" x14ac:dyDescent="0.25">
      <c r="A669" s="150" t="s">
        <v>290</v>
      </c>
      <c r="B669" s="74">
        <v>656</v>
      </c>
      <c r="C669" s="82"/>
      <c r="D669" s="82"/>
      <c r="E669" s="82"/>
      <c r="F669" s="82"/>
      <c r="G669" s="82"/>
    </row>
    <row r="670" spans="1:7" ht="17.25" hidden="1" customHeight="1" x14ac:dyDescent="0.25">
      <c r="A670" s="150" t="s">
        <v>290</v>
      </c>
      <c r="B670" s="74">
        <v>657</v>
      </c>
      <c r="C670" s="82"/>
      <c r="D670" s="82"/>
      <c r="E670" s="82"/>
      <c r="F670" s="82"/>
      <c r="G670" s="82"/>
    </row>
    <row r="671" spans="1:7" ht="17.25" hidden="1" customHeight="1" x14ac:dyDescent="0.25">
      <c r="A671" s="150" t="s">
        <v>290</v>
      </c>
      <c r="B671" s="74">
        <v>658</v>
      </c>
      <c r="C671" s="82"/>
      <c r="D671" s="82"/>
      <c r="E671" s="82"/>
      <c r="F671" s="82"/>
      <c r="G671" s="82"/>
    </row>
    <row r="672" spans="1:7" ht="17.25" hidden="1" customHeight="1" x14ac:dyDescent="0.25">
      <c r="A672" s="150" t="s">
        <v>290</v>
      </c>
      <c r="B672" s="74">
        <v>659</v>
      </c>
      <c r="C672" s="82"/>
      <c r="D672" s="82"/>
      <c r="E672" s="82"/>
      <c r="F672" s="82"/>
      <c r="G672" s="82"/>
    </row>
    <row r="673" spans="1:7" ht="17.25" hidden="1" customHeight="1" x14ac:dyDescent="0.25">
      <c r="A673" s="150" t="s">
        <v>290</v>
      </c>
      <c r="B673" s="85">
        <v>660</v>
      </c>
      <c r="C673" s="122" t="s">
        <v>314</v>
      </c>
      <c r="D673" s="122" t="s">
        <v>315</v>
      </c>
      <c r="E673" s="82"/>
      <c r="F673" s="82"/>
      <c r="G673" s="82"/>
    </row>
    <row r="674" spans="1:7" ht="26.4" hidden="1" x14ac:dyDescent="0.25">
      <c r="A674" s="150" t="s">
        <v>290</v>
      </c>
      <c r="B674" s="85">
        <v>661</v>
      </c>
      <c r="C674" s="82" t="s">
        <v>316</v>
      </c>
      <c r="D674" s="82" t="s">
        <v>317</v>
      </c>
      <c r="E674" s="82"/>
      <c r="F674" s="82"/>
      <c r="G674" s="82"/>
    </row>
    <row r="675" spans="1:7" ht="26.4" hidden="1" x14ac:dyDescent="0.25">
      <c r="A675" s="150" t="s">
        <v>290</v>
      </c>
      <c r="B675" s="85">
        <v>662</v>
      </c>
      <c r="C675" s="82" t="s">
        <v>318</v>
      </c>
      <c r="D675" s="82" t="s">
        <v>319</v>
      </c>
      <c r="E675" s="82"/>
      <c r="F675" s="82"/>
      <c r="G675" s="82"/>
    </row>
    <row r="676" spans="1:7" ht="17.25" hidden="1" customHeight="1" x14ac:dyDescent="0.25">
      <c r="A676" s="150" t="s">
        <v>290</v>
      </c>
      <c r="B676" s="74">
        <v>663</v>
      </c>
      <c r="C676" s="82"/>
      <c r="D676" s="82"/>
      <c r="E676" s="82"/>
      <c r="F676" s="82"/>
      <c r="G676" s="82"/>
    </row>
    <row r="677" spans="1:7" ht="17.25" hidden="1" customHeight="1" x14ac:dyDescent="0.25">
      <c r="A677" s="150" t="s">
        <v>290</v>
      </c>
      <c r="B677" s="74">
        <v>664</v>
      </c>
      <c r="C677" s="82"/>
      <c r="D677" s="82"/>
      <c r="E677" s="82"/>
      <c r="F677" s="82"/>
      <c r="G677" s="82"/>
    </row>
    <row r="678" spans="1:7" ht="17.25" hidden="1" customHeight="1" x14ac:dyDescent="0.25">
      <c r="A678" s="150" t="s">
        <v>290</v>
      </c>
      <c r="B678" s="74">
        <v>665</v>
      </c>
      <c r="C678" s="82"/>
      <c r="D678" s="82"/>
      <c r="E678" s="82"/>
      <c r="F678" s="82"/>
      <c r="G678" s="82"/>
    </row>
    <row r="679" spans="1:7" ht="17.25" hidden="1" customHeight="1" x14ac:dyDescent="0.25">
      <c r="A679" s="150" t="s">
        <v>290</v>
      </c>
      <c r="B679" s="74">
        <v>666</v>
      </c>
      <c r="C679" s="82"/>
      <c r="D679" s="82"/>
      <c r="E679" s="82"/>
      <c r="F679" s="82"/>
      <c r="G679" s="82"/>
    </row>
    <row r="680" spans="1:7" ht="17.25" hidden="1" customHeight="1" x14ac:dyDescent="0.25">
      <c r="A680" s="150" t="s">
        <v>290</v>
      </c>
      <c r="B680" s="74">
        <v>667</v>
      </c>
      <c r="C680" s="89"/>
      <c r="D680" s="90"/>
      <c r="E680" s="82"/>
      <c r="F680" s="82"/>
      <c r="G680" s="82"/>
    </row>
    <row r="681" spans="1:7" ht="17.25" hidden="1" customHeight="1" x14ac:dyDescent="0.25">
      <c r="A681" s="150" t="s">
        <v>290</v>
      </c>
      <c r="B681" s="74">
        <v>668</v>
      </c>
      <c r="C681" s="89"/>
      <c r="D681" s="90"/>
      <c r="E681" s="82"/>
      <c r="F681" s="82"/>
      <c r="G681" s="82"/>
    </row>
    <row r="682" spans="1:7" ht="17.25" hidden="1" customHeight="1" x14ac:dyDescent="0.25">
      <c r="A682" s="150" t="s">
        <v>290</v>
      </c>
      <c r="B682" s="74">
        <v>669</v>
      </c>
      <c r="C682" s="89"/>
      <c r="D682" s="90"/>
      <c r="E682" s="82"/>
      <c r="F682" s="82"/>
      <c r="G682" s="82"/>
    </row>
    <row r="683" spans="1:7" ht="17.25" hidden="1" customHeight="1" x14ac:dyDescent="0.25">
      <c r="A683" s="150" t="s">
        <v>290</v>
      </c>
      <c r="B683" s="85">
        <v>670</v>
      </c>
      <c r="C683" s="122" t="s">
        <v>230</v>
      </c>
      <c r="D683" s="122" t="s">
        <v>231</v>
      </c>
      <c r="E683" s="82"/>
      <c r="F683" s="82"/>
      <c r="G683" s="82"/>
    </row>
    <row r="684" spans="1:7" ht="26.4" hidden="1" x14ac:dyDescent="0.25">
      <c r="A684" s="150" t="s">
        <v>290</v>
      </c>
      <c r="B684" s="85">
        <v>671</v>
      </c>
      <c r="C684" s="151" t="s">
        <v>320</v>
      </c>
      <c r="D684" s="148" t="s">
        <v>321</v>
      </c>
      <c r="E684" s="82"/>
      <c r="F684" s="82"/>
      <c r="G684" s="82"/>
    </row>
    <row r="685" spans="1:7" ht="66" hidden="1" x14ac:dyDescent="0.25">
      <c r="A685" s="150" t="s">
        <v>290</v>
      </c>
      <c r="B685" s="85">
        <v>672</v>
      </c>
      <c r="C685" s="149" t="s">
        <v>322</v>
      </c>
      <c r="D685" s="149" t="s">
        <v>323</v>
      </c>
      <c r="E685" s="82"/>
      <c r="F685" s="82"/>
      <c r="G685" s="82"/>
    </row>
    <row r="686" spans="1:7" ht="17.25" hidden="1" customHeight="1" x14ac:dyDescent="0.25">
      <c r="A686" s="150" t="s">
        <v>290</v>
      </c>
      <c r="B686" s="74">
        <v>673</v>
      </c>
      <c r="C686" s="89"/>
      <c r="D686" s="90"/>
      <c r="E686" s="82"/>
      <c r="F686" s="82"/>
      <c r="G686" s="82"/>
    </row>
    <row r="687" spans="1:7" ht="17.25" hidden="1" customHeight="1" x14ac:dyDescent="0.25">
      <c r="A687" s="150" t="s">
        <v>290</v>
      </c>
      <c r="B687" s="74">
        <v>674</v>
      </c>
      <c r="C687" s="131" t="s">
        <v>324</v>
      </c>
      <c r="D687" s="82" t="s">
        <v>325</v>
      </c>
      <c r="E687" s="82"/>
      <c r="F687" s="82"/>
      <c r="G687" s="82"/>
    </row>
    <row r="688" spans="1:7" ht="17.25" hidden="1" customHeight="1" x14ac:dyDescent="0.25">
      <c r="A688" s="150" t="s">
        <v>290</v>
      </c>
      <c r="B688" s="74">
        <v>675</v>
      </c>
      <c r="C688" s="152" t="s">
        <v>326</v>
      </c>
      <c r="D688" s="149" t="s">
        <v>327</v>
      </c>
      <c r="E688" s="82"/>
      <c r="F688" s="82"/>
      <c r="G688" s="82"/>
    </row>
    <row r="689" spans="1:7" ht="58.5" hidden="1" customHeight="1" x14ac:dyDescent="0.25">
      <c r="A689" s="150" t="s">
        <v>290</v>
      </c>
      <c r="B689" s="74">
        <v>676</v>
      </c>
      <c r="C689" s="153" t="s">
        <v>328</v>
      </c>
      <c r="D689" s="154" t="s">
        <v>329</v>
      </c>
      <c r="E689" s="82"/>
      <c r="F689" s="82"/>
      <c r="G689" s="82"/>
    </row>
    <row r="690" spans="1:7" ht="17.25" hidden="1" customHeight="1" x14ac:dyDescent="0.25">
      <c r="A690" s="150" t="s">
        <v>290</v>
      </c>
      <c r="B690" s="74">
        <v>677</v>
      </c>
      <c r="C690" s="89"/>
      <c r="D690" s="90"/>
      <c r="E690" s="82"/>
      <c r="F690" s="82"/>
      <c r="G690" s="82"/>
    </row>
    <row r="691" spans="1:7" ht="17.25" hidden="1" customHeight="1" x14ac:dyDescent="0.25">
      <c r="A691" s="150" t="s">
        <v>290</v>
      </c>
      <c r="B691" s="74">
        <v>678</v>
      </c>
      <c r="C691" s="89"/>
      <c r="D691" s="90"/>
      <c r="E691" s="82"/>
      <c r="F691" s="82"/>
      <c r="G691" s="82"/>
    </row>
    <row r="692" spans="1:7" ht="17.25" hidden="1" customHeight="1" x14ac:dyDescent="0.25">
      <c r="A692" s="150" t="s">
        <v>290</v>
      </c>
      <c r="B692" s="74">
        <v>679</v>
      </c>
      <c r="C692" s="89"/>
      <c r="D692" s="90"/>
      <c r="E692" s="82"/>
      <c r="F692" s="82"/>
      <c r="G692" s="82"/>
    </row>
    <row r="693" spans="1:7" ht="17.25" hidden="1" customHeight="1" x14ac:dyDescent="0.25">
      <c r="A693" s="150" t="s">
        <v>290</v>
      </c>
      <c r="B693" s="85">
        <v>680</v>
      </c>
      <c r="C693" s="122" t="s">
        <v>242</v>
      </c>
      <c r="D693" s="122" t="s">
        <v>242</v>
      </c>
      <c r="E693" s="82"/>
      <c r="F693" s="82"/>
      <c r="G693" s="82"/>
    </row>
    <row r="694" spans="1:7" ht="13.2" hidden="1" x14ac:dyDescent="0.25">
      <c r="A694" s="150" t="s">
        <v>290</v>
      </c>
      <c r="B694" s="85">
        <v>681</v>
      </c>
      <c r="C694" s="82" t="s">
        <v>330</v>
      </c>
      <c r="D694" s="82" t="s">
        <v>331</v>
      </c>
      <c r="E694" s="82"/>
      <c r="F694" s="82"/>
      <c r="G694" s="82"/>
    </row>
    <row r="695" spans="1:7" ht="105.6" hidden="1" x14ac:dyDescent="0.25">
      <c r="A695" s="150" t="s">
        <v>290</v>
      </c>
      <c r="B695" s="85">
        <v>682</v>
      </c>
      <c r="C695" s="152" t="s">
        <v>332</v>
      </c>
      <c r="D695" s="149" t="s">
        <v>333</v>
      </c>
      <c r="E695" s="82"/>
      <c r="F695" s="82"/>
      <c r="G695" s="82"/>
    </row>
    <row r="696" spans="1:7" ht="9.4499999999999993" hidden="1" customHeight="1" x14ac:dyDescent="0.25">
      <c r="A696" s="150" t="s">
        <v>290</v>
      </c>
      <c r="B696" s="74">
        <v>683</v>
      </c>
      <c r="C696" s="82"/>
      <c r="D696" s="82"/>
      <c r="E696" s="82"/>
      <c r="F696" s="82"/>
      <c r="G696" s="82"/>
    </row>
    <row r="697" spans="1:7" ht="17.25" hidden="1" customHeight="1" x14ac:dyDescent="0.25">
      <c r="A697" s="150" t="s">
        <v>290</v>
      </c>
      <c r="B697" s="74">
        <v>684</v>
      </c>
      <c r="C697" s="89"/>
      <c r="D697" s="90"/>
      <c r="E697" s="82"/>
      <c r="F697" s="82"/>
      <c r="G697" s="82"/>
    </row>
    <row r="698" spans="1:7" ht="17.25" hidden="1" customHeight="1" x14ac:dyDescent="0.25">
      <c r="A698" s="150" t="s">
        <v>290</v>
      </c>
      <c r="B698" s="74">
        <v>685</v>
      </c>
      <c r="C698" s="89"/>
      <c r="D698" s="90"/>
      <c r="E698" s="82"/>
      <c r="F698" s="82"/>
      <c r="G698" s="82"/>
    </row>
    <row r="699" spans="1:7" ht="17.25" hidden="1" customHeight="1" x14ac:dyDescent="0.25">
      <c r="A699" s="150" t="s">
        <v>290</v>
      </c>
      <c r="B699" s="74">
        <v>686</v>
      </c>
      <c r="C699" s="89"/>
      <c r="D699" s="90"/>
      <c r="E699" s="82"/>
      <c r="F699" s="82"/>
      <c r="G699" s="82"/>
    </row>
    <row r="700" spans="1:7" ht="17.25" hidden="1" customHeight="1" x14ac:dyDescent="0.25">
      <c r="A700" s="150" t="s">
        <v>290</v>
      </c>
      <c r="B700" s="74">
        <v>687</v>
      </c>
      <c r="C700" s="89"/>
      <c r="D700" s="90"/>
      <c r="E700" s="82"/>
      <c r="F700" s="82"/>
      <c r="G700" s="82"/>
    </row>
    <row r="701" spans="1:7" ht="17.25" hidden="1" customHeight="1" x14ac:dyDescent="0.25">
      <c r="A701" s="150" t="s">
        <v>290</v>
      </c>
      <c r="B701" s="74">
        <v>688</v>
      </c>
      <c r="C701" s="89"/>
      <c r="D701" s="90"/>
      <c r="E701" s="82"/>
      <c r="F701" s="82"/>
      <c r="G701" s="82"/>
    </row>
    <row r="702" spans="1:7" ht="17.25" hidden="1" customHeight="1" x14ac:dyDescent="0.25">
      <c r="A702" s="150" t="s">
        <v>290</v>
      </c>
      <c r="B702" s="74">
        <v>689</v>
      </c>
      <c r="C702" s="89"/>
      <c r="D702" s="90"/>
      <c r="E702" s="82"/>
      <c r="F702" s="82"/>
      <c r="G702" s="82"/>
    </row>
    <row r="703" spans="1:7" ht="17.25" hidden="1" customHeight="1" x14ac:dyDescent="0.25">
      <c r="A703" s="150" t="s">
        <v>290</v>
      </c>
      <c r="B703" s="85">
        <v>690</v>
      </c>
      <c r="C703" s="122" t="s">
        <v>254</v>
      </c>
      <c r="D703" s="122" t="s">
        <v>255</v>
      </c>
      <c r="E703" s="82"/>
      <c r="F703" s="82"/>
      <c r="G703" s="82"/>
    </row>
    <row r="704" spans="1:7" ht="17.25" hidden="1" customHeight="1" x14ac:dyDescent="0.25">
      <c r="A704" s="150" t="s">
        <v>290</v>
      </c>
      <c r="B704" s="85">
        <v>691</v>
      </c>
      <c r="C704" s="82" t="s">
        <v>334</v>
      </c>
      <c r="D704" s="82" t="s">
        <v>335</v>
      </c>
      <c r="E704" s="82"/>
      <c r="F704" s="82"/>
      <c r="G704" s="82"/>
    </row>
    <row r="705" spans="1:7" ht="17.25" hidden="1" customHeight="1" x14ac:dyDescent="0.25">
      <c r="A705" s="150" t="s">
        <v>290</v>
      </c>
      <c r="B705" s="85">
        <v>692</v>
      </c>
      <c r="C705" s="82" t="s">
        <v>336</v>
      </c>
      <c r="D705" s="82" t="s">
        <v>337</v>
      </c>
      <c r="E705" s="82"/>
      <c r="F705" s="82"/>
      <c r="G705" s="82"/>
    </row>
    <row r="706" spans="1:7" ht="17.25" hidden="1" customHeight="1" x14ac:dyDescent="0.25">
      <c r="A706" s="150" t="s">
        <v>290</v>
      </c>
      <c r="B706" s="74">
        <v>693</v>
      </c>
      <c r="C706" s="89"/>
      <c r="D706" s="90"/>
      <c r="E706" s="82"/>
      <c r="F706" s="82"/>
      <c r="G706" s="82"/>
    </row>
    <row r="707" spans="1:7" ht="17.25" hidden="1" customHeight="1" x14ac:dyDescent="0.25">
      <c r="A707" s="150" t="s">
        <v>290</v>
      </c>
      <c r="B707" s="74">
        <v>694</v>
      </c>
      <c r="C707" s="89"/>
      <c r="D707" s="90"/>
      <c r="E707" s="82"/>
      <c r="F707" s="82"/>
      <c r="G707" s="82"/>
    </row>
    <row r="708" spans="1:7" ht="17.25" hidden="1" customHeight="1" x14ac:dyDescent="0.25">
      <c r="A708" s="150" t="s">
        <v>290</v>
      </c>
      <c r="B708" s="74">
        <v>695</v>
      </c>
      <c r="C708" s="89"/>
      <c r="D708" s="90"/>
      <c r="E708" s="82"/>
      <c r="F708" s="82"/>
      <c r="G708" s="82"/>
    </row>
    <row r="709" spans="1:7" ht="17.25" hidden="1" customHeight="1" x14ac:dyDescent="0.25">
      <c r="A709" s="150" t="s">
        <v>290</v>
      </c>
      <c r="B709" s="74">
        <v>696</v>
      </c>
      <c r="C709" s="89"/>
      <c r="D709" s="90"/>
      <c r="E709" s="82"/>
      <c r="F709" s="82"/>
      <c r="G709" s="82"/>
    </row>
    <row r="710" spans="1:7" ht="17.25" hidden="1" customHeight="1" x14ac:dyDescent="0.25">
      <c r="A710" s="150" t="s">
        <v>290</v>
      </c>
      <c r="B710" s="74">
        <v>697</v>
      </c>
      <c r="C710" s="89"/>
      <c r="D710" s="90"/>
      <c r="E710" s="82"/>
      <c r="F710" s="82"/>
      <c r="G710" s="82"/>
    </row>
    <row r="711" spans="1:7" ht="17.25" hidden="1" customHeight="1" x14ac:dyDescent="0.25">
      <c r="A711" s="150" t="s">
        <v>290</v>
      </c>
      <c r="B711" s="74">
        <v>698</v>
      </c>
      <c r="C711" s="89"/>
      <c r="D711" s="90"/>
      <c r="E711" s="82"/>
      <c r="F711" s="82"/>
      <c r="G711" s="82"/>
    </row>
    <row r="712" spans="1:7" ht="17.25" hidden="1" customHeight="1" x14ac:dyDescent="0.25">
      <c r="A712" s="150" t="s">
        <v>290</v>
      </c>
      <c r="B712" s="74">
        <v>699</v>
      </c>
      <c r="C712" s="89"/>
      <c r="D712" s="90"/>
      <c r="E712" s="82"/>
      <c r="F712" s="82"/>
      <c r="G712" s="82"/>
    </row>
    <row r="713" spans="1:7" ht="17.25" hidden="1" customHeight="1" x14ac:dyDescent="0.25">
      <c r="A713" s="150" t="s">
        <v>290</v>
      </c>
      <c r="B713" s="85">
        <v>700</v>
      </c>
      <c r="C713" s="122" t="s">
        <v>338</v>
      </c>
      <c r="D713" s="122" t="s">
        <v>339</v>
      </c>
      <c r="E713" s="82"/>
      <c r="F713" s="82"/>
      <c r="G713" s="82"/>
    </row>
    <row r="714" spans="1:7" ht="30" hidden="1" customHeight="1" x14ac:dyDescent="0.25">
      <c r="A714" s="150" t="s">
        <v>290</v>
      </c>
      <c r="B714" s="85">
        <v>701</v>
      </c>
      <c r="C714" s="82" t="s">
        <v>340</v>
      </c>
      <c r="D714" s="82" t="s">
        <v>341</v>
      </c>
      <c r="E714" s="82"/>
      <c r="F714" s="82"/>
      <c r="G714" s="82"/>
    </row>
    <row r="715" spans="1:7" ht="17.25" hidden="1" customHeight="1" x14ac:dyDescent="0.25">
      <c r="A715" s="150" t="s">
        <v>290</v>
      </c>
      <c r="B715" s="85">
        <v>702</v>
      </c>
      <c r="C715" s="82" t="s">
        <v>342</v>
      </c>
      <c r="D715" s="82" t="s">
        <v>343</v>
      </c>
      <c r="E715" s="82"/>
      <c r="F715" s="82"/>
      <c r="G715" s="82"/>
    </row>
    <row r="716" spans="1:7" ht="17.25" hidden="1" customHeight="1" x14ac:dyDescent="0.25">
      <c r="A716" s="150" t="s">
        <v>290</v>
      </c>
      <c r="B716" s="74">
        <v>703</v>
      </c>
      <c r="C716" s="124"/>
      <c r="D716" s="125"/>
      <c r="E716" s="82"/>
      <c r="F716" s="82"/>
      <c r="G716" s="82"/>
    </row>
    <row r="717" spans="1:7" ht="17.25" hidden="1" customHeight="1" x14ac:dyDescent="0.25">
      <c r="A717" s="150" t="s">
        <v>290</v>
      </c>
      <c r="B717" s="74">
        <v>704</v>
      </c>
      <c r="C717" s="124"/>
      <c r="D717" s="125"/>
      <c r="E717" s="82"/>
      <c r="F717" s="82"/>
      <c r="G717" s="82"/>
    </row>
    <row r="718" spans="1:7" ht="17.25" hidden="1" customHeight="1" x14ac:dyDescent="0.25">
      <c r="A718" s="150" t="s">
        <v>290</v>
      </c>
      <c r="B718" s="74">
        <v>705</v>
      </c>
      <c r="C718" s="124"/>
      <c r="D718" s="125"/>
      <c r="E718" s="82"/>
      <c r="F718" s="82"/>
      <c r="G718" s="82"/>
    </row>
    <row r="719" spans="1:7" ht="17.25" hidden="1" customHeight="1" x14ac:dyDescent="0.25">
      <c r="A719" s="150" t="s">
        <v>290</v>
      </c>
      <c r="B719" s="74">
        <v>706</v>
      </c>
      <c r="C719" s="124"/>
      <c r="D719" s="125"/>
      <c r="E719" s="82"/>
      <c r="F719" s="82"/>
      <c r="G719" s="82"/>
    </row>
    <row r="720" spans="1:7" ht="17.25" hidden="1" customHeight="1" x14ac:dyDescent="0.25">
      <c r="A720" s="150" t="s">
        <v>290</v>
      </c>
      <c r="B720" s="74">
        <v>707</v>
      </c>
      <c r="C720" s="124"/>
      <c r="D720" s="125"/>
      <c r="E720" s="82"/>
      <c r="F720" s="82"/>
      <c r="G720" s="82"/>
    </row>
    <row r="721" spans="1:7" ht="17.25" hidden="1" customHeight="1" x14ac:dyDescent="0.25">
      <c r="A721" s="150" t="s">
        <v>290</v>
      </c>
      <c r="B721" s="74">
        <v>708</v>
      </c>
      <c r="C721" s="124"/>
      <c r="D721" s="125"/>
      <c r="E721" s="82"/>
      <c r="F721" s="82"/>
      <c r="G721" s="82"/>
    </row>
    <row r="722" spans="1:7" ht="17.25" hidden="1" customHeight="1" x14ac:dyDescent="0.25">
      <c r="A722" s="150" t="s">
        <v>290</v>
      </c>
      <c r="B722" s="74">
        <v>709</v>
      </c>
      <c r="C722" s="124"/>
      <c r="D722" s="125"/>
      <c r="E722" s="82"/>
      <c r="F722" s="82"/>
      <c r="G722" s="82"/>
    </row>
    <row r="723" spans="1:7" ht="17.25" hidden="1" customHeight="1" x14ac:dyDescent="0.25">
      <c r="A723" s="150" t="s">
        <v>290</v>
      </c>
      <c r="B723" s="85">
        <v>710</v>
      </c>
      <c r="C723" s="122" t="s">
        <v>344</v>
      </c>
      <c r="D723" s="122" t="s">
        <v>345</v>
      </c>
      <c r="E723" s="82"/>
      <c r="F723" s="82"/>
      <c r="G723" s="82"/>
    </row>
    <row r="724" spans="1:7" ht="24.75" hidden="1" customHeight="1" x14ac:dyDescent="0.25">
      <c r="A724" s="150" t="s">
        <v>290</v>
      </c>
      <c r="B724" s="85">
        <v>711</v>
      </c>
      <c r="C724" s="82" t="s">
        <v>346</v>
      </c>
      <c r="D724" s="82" t="s">
        <v>347</v>
      </c>
      <c r="E724" s="82"/>
      <c r="F724" s="82"/>
      <c r="G724" s="82"/>
    </row>
    <row r="725" spans="1:7" ht="19.5" hidden="1" customHeight="1" x14ac:dyDescent="0.25">
      <c r="A725" s="150" t="s">
        <v>290</v>
      </c>
      <c r="B725" s="85">
        <v>712</v>
      </c>
      <c r="C725" s="89" t="s">
        <v>348</v>
      </c>
      <c r="D725" s="90" t="s">
        <v>349</v>
      </c>
      <c r="E725" s="82"/>
      <c r="F725" s="82"/>
      <c r="G725" s="82"/>
    </row>
    <row r="726" spans="1:7" ht="17.25" hidden="1" customHeight="1" x14ac:dyDescent="0.25">
      <c r="A726" s="150" t="s">
        <v>290</v>
      </c>
      <c r="B726" s="74">
        <v>713</v>
      </c>
      <c r="C726" s="82"/>
      <c r="D726" s="82"/>
      <c r="E726" s="82"/>
      <c r="F726" s="82"/>
      <c r="G726" s="82"/>
    </row>
    <row r="727" spans="1:7" ht="17.25" hidden="1" customHeight="1" x14ac:dyDescent="0.25">
      <c r="A727" s="150" t="s">
        <v>290</v>
      </c>
      <c r="B727" s="74">
        <v>714</v>
      </c>
      <c r="C727" s="89"/>
      <c r="D727" s="90"/>
      <c r="E727" s="82"/>
      <c r="F727" s="82"/>
      <c r="G727" s="82"/>
    </row>
    <row r="728" spans="1:7" ht="17.25" hidden="1" customHeight="1" x14ac:dyDescent="0.25">
      <c r="A728" s="150" t="s">
        <v>290</v>
      </c>
      <c r="B728" s="74">
        <v>715</v>
      </c>
      <c r="C728" s="89"/>
      <c r="D728" s="90"/>
      <c r="E728" s="82"/>
      <c r="F728" s="82"/>
      <c r="G728" s="82"/>
    </row>
    <row r="729" spans="1:7" ht="17.25" hidden="1" customHeight="1" x14ac:dyDescent="0.25">
      <c r="A729" s="150" t="s">
        <v>290</v>
      </c>
      <c r="B729" s="74">
        <v>716</v>
      </c>
      <c r="C729" s="82"/>
      <c r="D729" s="82"/>
      <c r="E729" s="82"/>
      <c r="F729" s="82"/>
      <c r="G729" s="82"/>
    </row>
    <row r="730" spans="1:7" ht="17.25" hidden="1" customHeight="1" x14ac:dyDescent="0.25">
      <c r="A730" s="150" t="s">
        <v>290</v>
      </c>
      <c r="B730" s="74">
        <v>717</v>
      </c>
      <c r="C730" s="82"/>
      <c r="D730" s="82"/>
      <c r="E730" s="82"/>
      <c r="F730" s="82"/>
      <c r="G730" s="82"/>
    </row>
    <row r="731" spans="1:7" ht="17.25" hidden="1" customHeight="1" x14ac:dyDescent="0.25">
      <c r="A731" s="150" t="s">
        <v>290</v>
      </c>
      <c r="B731" s="74">
        <v>718</v>
      </c>
      <c r="C731" s="89"/>
      <c r="D731" s="90"/>
      <c r="E731" s="82"/>
      <c r="F731" s="82"/>
      <c r="G731" s="82"/>
    </row>
    <row r="732" spans="1:7" ht="17.25" hidden="1" customHeight="1" x14ac:dyDescent="0.25">
      <c r="A732" s="150" t="s">
        <v>290</v>
      </c>
      <c r="B732" s="74">
        <v>719</v>
      </c>
      <c r="C732" s="89"/>
      <c r="D732" s="90"/>
      <c r="E732" s="82"/>
      <c r="F732" s="82"/>
      <c r="G732" s="82"/>
    </row>
    <row r="733" spans="1:7" ht="17.25" hidden="1" customHeight="1" x14ac:dyDescent="0.25">
      <c r="A733" s="150" t="s">
        <v>290</v>
      </c>
      <c r="B733" s="85">
        <v>720</v>
      </c>
      <c r="C733" s="122" t="s">
        <v>272</v>
      </c>
      <c r="D733" s="122" t="s">
        <v>350</v>
      </c>
      <c r="E733" s="82"/>
      <c r="F733" s="82"/>
      <c r="G733" s="82"/>
    </row>
    <row r="734" spans="1:7" ht="26.4" hidden="1" x14ac:dyDescent="0.25">
      <c r="A734" s="150" t="s">
        <v>290</v>
      </c>
      <c r="B734" s="85">
        <v>721</v>
      </c>
      <c r="C734" s="82" t="s">
        <v>351</v>
      </c>
      <c r="D734" s="82" t="s">
        <v>352</v>
      </c>
      <c r="E734" s="82"/>
      <c r="F734" s="82"/>
      <c r="G734" s="82"/>
    </row>
    <row r="735" spans="1:7" ht="26.4" hidden="1" x14ac:dyDescent="0.25">
      <c r="A735" s="150" t="s">
        <v>290</v>
      </c>
      <c r="B735" s="85">
        <v>722</v>
      </c>
      <c r="C735" s="82" t="s">
        <v>276</v>
      </c>
      <c r="D735" s="82" t="s">
        <v>277</v>
      </c>
      <c r="E735" s="82"/>
      <c r="F735" s="82"/>
      <c r="G735" s="82"/>
    </row>
    <row r="736" spans="1:7" ht="17.25" hidden="1" customHeight="1" x14ac:dyDescent="0.25">
      <c r="A736" s="150" t="s">
        <v>290</v>
      </c>
      <c r="B736" s="74">
        <v>723</v>
      </c>
      <c r="C736" s="82"/>
      <c r="D736" s="82"/>
      <c r="E736" s="82"/>
      <c r="F736" s="82"/>
      <c r="G736" s="82"/>
    </row>
    <row r="737" spans="1:7" ht="17.25" hidden="1" customHeight="1" x14ac:dyDescent="0.25">
      <c r="A737" s="150" t="s">
        <v>290</v>
      </c>
      <c r="B737" s="74">
        <v>724</v>
      </c>
      <c r="C737" s="82"/>
      <c r="D737" s="82"/>
      <c r="E737" s="82"/>
      <c r="F737" s="82"/>
      <c r="G737" s="82"/>
    </row>
    <row r="738" spans="1:7" ht="17.25" hidden="1" customHeight="1" x14ac:dyDescent="0.25">
      <c r="A738" s="150" t="s">
        <v>290</v>
      </c>
      <c r="B738" s="85">
        <v>725</v>
      </c>
      <c r="C738" s="122" t="s">
        <v>278</v>
      </c>
      <c r="D738" s="122" t="s">
        <v>279</v>
      </c>
      <c r="E738" s="82"/>
      <c r="F738" s="82"/>
      <c r="G738" s="82"/>
    </row>
    <row r="739" spans="1:7" ht="52.8" hidden="1" x14ac:dyDescent="0.25">
      <c r="A739" s="150" t="s">
        <v>290</v>
      </c>
      <c r="B739" s="74">
        <v>726</v>
      </c>
      <c r="C739" s="82" t="s">
        <v>353</v>
      </c>
      <c r="D739" s="82" t="s">
        <v>354</v>
      </c>
      <c r="E739" s="82"/>
      <c r="F739" s="82"/>
      <c r="G739" s="82"/>
    </row>
    <row r="740" spans="1:7" ht="52.8" hidden="1" x14ac:dyDescent="0.25">
      <c r="A740" s="150" t="s">
        <v>290</v>
      </c>
      <c r="B740" s="74">
        <v>727</v>
      </c>
      <c r="C740" s="82" t="s">
        <v>355</v>
      </c>
      <c r="D740" s="82" t="s">
        <v>356</v>
      </c>
      <c r="E740" s="82"/>
      <c r="F740" s="82"/>
      <c r="G740" s="82"/>
    </row>
    <row r="741" spans="1:7" ht="17.25" hidden="1" customHeight="1" x14ac:dyDescent="0.25">
      <c r="A741" s="150" t="s">
        <v>290</v>
      </c>
      <c r="B741" s="74">
        <v>728</v>
      </c>
      <c r="C741" s="82"/>
      <c r="D741" s="82"/>
      <c r="E741" s="82"/>
      <c r="F741" s="82"/>
      <c r="G741" s="82"/>
    </row>
    <row r="742" spans="1:7" ht="17.25" hidden="1" customHeight="1" x14ac:dyDescent="0.25">
      <c r="A742" s="150" t="s">
        <v>290</v>
      </c>
      <c r="B742" s="74">
        <v>729</v>
      </c>
      <c r="C742" s="82"/>
      <c r="D742" s="82"/>
      <c r="E742" s="82"/>
      <c r="F742" s="82"/>
      <c r="G742" s="82"/>
    </row>
    <row r="743" spans="1:7" ht="17.25" hidden="1" customHeight="1" x14ac:dyDescent="0.25">
      <c r="A743" s="150" t="s">
        <v>290</v>
      </c>
      <c r="B743" s="74">
        <v>730</v>
      </c>
      <c r="C743" s="82"/>
      <c r="D743" s="82"/>
      <c r="E743" s="82"/>
      <c r="F743" s="82"/>
      <c r="G743" s="82"/>
    </row>
    <row r="744" spans="1:7" ht="17.25" hidden="1" customHeight="1" x14ac:dyDescent="0.25">
      <c r="A744" s="150" t="s">
        <v>290</v>
      </c>
      <c r="B744" s="74">
        <v>731</v>
      </c>
      <c r="C744" s="82"/>
      <c r="D744" s="82"/>
      <c r="E744" s="82"/>
      <c r="F744" s="82"/>
      <c r="G744" s="82"/>
    </row>
    <row r="745" spans="1:7" ht="17.25" hidden="1" customHeight="1" x14ac:dyDescent="0.25">
      <c r="A745" s="150" t="s">
        <v>290</v>
      </c>
      <c r="B745" s="74">
        <v>732</v>
      </c>
      <c r="C745" s="82"/>
      <c r="D745" s="82"/>
      <c r="E745" s="82"/>
      <c r="F745" s="82"/>
      <c r="G745" s="82"/>
    </row>
    <row r="746" spans="1:7" ht="17.25" hidden="1" customHeight="1" x14ac:dyDescent="0.25">
      <c r="A746" s="150" t="s">
        <v>290</v>
      </c>
      <c r="B746" s="74">
        <v>733</v>
      </c>
      <c r="C746" s="82"/>
      <c r="D746" s="82"/>
      <c r="E746" s="82"/>
      <c r="F746" s="82"/>
      <c r="G746" s="82"/>
    </row>
    <row r="747" spans="1:7" ht="17.25" hidden="1" customHeight="1" x14ac:dyDescent="0.25">
      <c r="A747" s="150" t="s">
        <v>290</v>
      </c>
      <c r="B747" s="74">
        <v>734</v>
      </c>
      <c r="C747" s="82"/>
      <c r="D747" s="82"/>
      <c r="E747" s="82"/>
      <c r="F747" s="82"/>
      <c r="G747" s="82"/>
    </row>
    <row r="748" spans="1:7" ht="17.25" hidden="1" customHeight="1" x14ac:dyDescent="0.25">
      <c r="A748" s="150" t="s">
        <v>290</v>
      </c>
      <c r="B748" s="74">
        <v>735</v>
      </c>
      <c r="C748" s="82"/>
      <c r="D748" s="82"/>
      <c r="E748" s="82"/>
      <c r="F748" s="82"/>
      <c r="G748" s="82"/>
    </row>
    <row r="749" spans="1:7" ht="17.25" hidden="1" customHeight="1" x14ac:dyDescent="0.25">
      <c r="A749" s="150" t="s">
        <v>290</v>
      </c>
      <c r="B749" s="74">
        <v>736</v>
      </c>
      <c r="C749" s="82"/>
      <c r="D749" s="82"/>
      <c r="E749" s="82"/>
      <c r="F749" s="82"/>
      <c r="G749" s="82"/>
    </row>
    <row r="750" spans="1:7" ht="17.25" hidden="1" customHeight="1" x14ac:dyDescent="0.25">
      <c r="A750" s="150" t="s">
        <v>290</v>
      </c>
      <c r="B750" s="74">
        <v>737</v>
      </c>
      <c r="C750" s="82"/>
      <c r="D750" s="82"/>
      <c r="E750" s="82"/>
      <c r="F750" s="82"/>
      <c r="G750" s="82"/>
    </row>
    <row r="751" spans="1:7" ht="17.25" hidden="1" customHeight="1" x14ac:dyDescent="0.25">
      <c r="A751" s="150" t="s">
        <v>290</v>
      </c>
      <c r="B751" s="74">
        <v>738</v>
      </c>
      <c r="C751" s="82"/>
      <c r="D751" s="82"/>
      <c r="E751" s="82"/>
      <c r="F751" s="82"/>
      <c r="G751" s="82"/>
    </row>
    <row r="752" spans="1:7" ht="17.25" hidden="1" customHeight="1" x14ac:dyDescent="0.25">
      <c r="A752" s="150" t="s">
        <v>290</v>
      </c>
      <c r="B752" s="74">
        <v>739</v>
      </c>
      <c r="C752" s="82"/>
      <c r="D752" s="82"/>
      <c r="E752" s="82"/>
      <c r="F752" s="82"/>
      <c r="G752" s="82"/>
    </row>
    <row r="753" spans="1:7" ht="17.25" hidden="1" customHeight="1" x14ac:dyDescent="0.25">
      <c r="A753" s="150" t="s">
        <v>290</v>
      </c>
      <c r="B753" s="74">
        <v>740</v>
      </c>
      <c r="C753" s="82"/>
      <c r="D753" s="82"/>
      <c r="E753" s="82"/>
      <c r="F753" s="82"/>
      <c r="G753" s="82"/>
    </row>
    <row r="754" spans="1:7" ht="17.25" hidden="1" customHeight="1" x14ac:dyDescent="0.25">
      <c r="A754" s="150" t="s">
        <v>290</v>
      </c>
      <c r="B754" s="74">
        <v>741</v>
      </c>
      <c r="C754" s="82"/>
      <c r="D754" s="82"/>
      <c r="E754" s="82"/>
      <c r="F754" s="82"/>
      <c r="G754" s="82"/>
    </row>
    <row r="755" spans="1:7" ht="17.25" hidden="1" customHeight="1" x14ac:dyDescent="0.25">
      <c r="A755" s="150" t="s">
        <v>290</v>
      </c>
      <c r="B755" s="74">
        <v>742</v>
      </c>
      <c r="C755" s="82"/>
      <c r="D755" s="82"/>
      <c r="E755" s="82"/>
      <c r="F755" s="82"/>
      <c r="G755" s="82"/>
    </row>
    <row r="756" spans="1:7" ht="17.25" hidden="1" customHeight="1" x14ac:dyDescent="0.25">
      <c r="A756" s="150" t="s">
        <v>290</v>
      </c>
      <c r="B756" s="74">
        <v>743</v>
      </c>
      <c r="C756" s="82"/>
      <c r="D756" s="82"/>
      <c r="E756" s="82"/>
      <c r="F756" s="82"/>
      <c r="G756" s="82"/>
    </row>
    <row r="757" spans="1:7" ht="17.25" hidden="1" customHeight="1" x14ac:dyDescent="0.25">
      <c r="A757" s="150" t="s">
        <v>290</v>
      </c>
      <c r="B757" s="74">
        <v>744</v>
      </c>
      <c r="C757" s="82"/>
      <c r="D757" s="82"/>
      <c r="E757" s="82"/>
      <c r="F757" s="82"/>
      <c r="G757" s="82"/>
    </row>
    <row r="758" spans="1:7" ht="17.25" hidden="1" customHeight="1" x14ac:dyDescent="0.25">
      <c r="A758" s="150" t="s">
        <v>290</v>
      </c>
      <c r="B758" s="74">
        <v>745</v>
      </c>
      <c r="C758" s="82"/>
      <c r="D758" s="82"/>
      <c r="E758" s="82"/>
      <c r="F758" s="82"/>
      <c r="G758" s="82"/>
    </row>
    <row r="759" spans="1:7" ht="17.25" hidden="1" customHeight="1" x14ac:dyDescent="0.25">
      <c r="A759" s="150" t="s">
        <v>290</v>
      </c>
      <c r="B759" s="74">
        <v>746</v>
      </c>
      <c r="C759" s="82"/>
      <c r="D759" s="82"/>
      <c r="E759" s="82"/>
      <c r="F759" s="82"/>
      <c r="G759" s="82"/>
    </row>
    <row r="760" spans="1:7" ht="17.25" hidden="1" customHeight="1" x14ac:dyDescent="0.25">
      <c r="A760" s="150" t="s">
        <v>290</v>
      </c>
      <c r="B760" s="74">
        <v>747</v>
      </c>
      <c r="C760" s="82"/>
      <c r="D760" s="82"/>
      <c r="E760" s="82"/>
      <c r="F760" s="82"/>
      <c r="G760" s="82"/>
    </row>
    <row r="761" spans="1:7" ht="17.25" hidden="1" customHeight="1" x14ac:dyDescent="0.25">
      <c r="A761" s="150" t="s">
        <v>290</v>
      </c>
      <c r="B761" s="74">
        <v>748</v>
      </c>
      <c r="C761" s="82"/>
      <c r="D761" s="82"/>
      <c r="E761" s="82"/>
      <c r="F761" s="82"/>
      <c r="G761" s="82"/>
    </row>
    <row r="762" spans="1:7" ht="17.25" hidden="1" customHeight="1" x14ac:dyDescent="0.25">
      <c r="A762" s="150" t="s">
        <v>290</v>
      </c>
      <c r="B762" s="74">
        <v>749</v>
      </c>
      <c r="C762" s="82"/>
      <c r="D762" s="82"/>
      <c r="E762" s="82"/>
      <c r="F762" s="82"/>
      <c r="G762" s="82"/>
    </row>
    <row r="763" spans="1:7" ht="17.25" hidden="1" customHeight="1" x14ac:dyDescent="0.25">
      <c r="A763" s="150" t="s">
        <v>290</v>
      </c>
      <c r="B763" s="74">
        <v>750</v>
      </c>
      <c r="C763" s="82"/>
      <c r="D763" s="82"/>
      <c r="E763" s="82"/>
      <c r="F763" s="82"/>
      <c r="G763" s="82"/>
    </row>
    <row r="764" spans="1:7" ht="17.25" hidden="1" customHeight="1" x14ac:dyDescent="0.25">
      <c r="A764" s="150" t="s">
        <v>290</v>
      </c>
      <c r="B764" s="74">
        <v>751</v>
      </c>
      <c r="C764" s="82"/>
      <c r="D764" s="82"/>
      <c r="E764" s="82"/>
      <c r="F764" s="82"/>
      <c r="G764" s="82"/>
    </row>
    <row r="765" spans="1:7" ht="17.25" hidden="1" customHeight="1" x14ac:dyDescent="0.25">
      <c r="A765" s="150" t="s">
        <v>290</v>
      </c>
      <c r="B765" s="74">
        <v>752</v>
      </c>
      <c r="C765" s="82"/>
      <c r="D765" s="82"/>
      <c r="E765" s="82"/>
      <c r="F765" s="82"/>
      <c r="G765" s="82"/>
    </row>
    <row r="766" spans="1:7" ht="17.25" hidden="1" customHeight="1" x14ac:dyDescent="0.25">
      <c r="A766" s="150" t="s">
        <v>290</v>
      </c>
      <c r="B766" s="74">
        <v>753</v>
      </c>
      <c r="C766" s="82"/>
      <c r="D766" s="82"/>
      <c r="E766" s="82"/>
      <c r="F766" s="82"/>
      <c r="G766" s="82"/>
    </row>
    <row r="767" spans="1:7" ht="17.25" hidden="1" customHeight="1" x14ac:dyDescent="0.25">
      <c r="A767" s="150" t="s">
        <v>290</v>
      </c>
      <c r="B767" s="74">
        <v>754</v>
      </c>
      <c r="C767" s="82"/>
      <c r="D767" s="82"/>
      <c r="E767" s="82"/>
      <c r="F767" s="82"/>
      <c r="G767" s="82"/>
    </row>
    <row r="768" spans="1:7" ht="17.25" hidden="1" customHeight="1" x14ac:dyDescent="0.25">
      <c r="A768" s="150" t="s">
        <v>290</v>
      </c>
      <c r="B768" s="74">
        <v>755</v>
      </c>
      <c r="C768" s="82"/>
      <c r="D768" s="82"/>
      <c r="E768" s="82"/>
      <c r="F768" s="82"/>
      <c r="G768" s="82"/>
    </row>
    <row r="769" spans="1:7" ht="17.25" hidden="1" customHeight="1" x14ac:dyDescent="0.25">
      <c r="A769" s="150" t="s">
        <v>290</v>
      </c>
      <c r="B769" s="74">
        <v>756</v>
      </c>
      <c r="C769" s="82"/>
      <c r="D769" s="82"/>
      <c r="E769" s="82"/>
      <c r="F769" s="82"/>
      <c r="G769" s="82"/>
    </row>
    <row r="770" spans="1:7" ht="17.25" hidden="1" customHeight="1" x14ac:dyDescent="0.25">
      <c r="A770" s="150" t="s">
        <v>290</v>
      </c>
      <c r="B770" s="74">
        <v>757</v>
      </c>
      <c r="C770" s="82"/>
      <c r="D770" s="82"/>
      <c r="E770" s="82"/>
      <c r="F770" s="82"/>
      <c r="G770" s="82"/>
    </row>
    <row r="771" spans="1:7" ht="17.25" hidden="1" customHeight="1" x14ac:dyDescent="0.25">
      <c r="A771" s="150" t="s">
        <v>290</v>
      </c>
      <c r="B771" s="74">
        <v>758</v>
      </c>
      <c r="C771" s="82"/>
      <c r="D771" s="82"/>
      <c r="E771" s="82"/>
      <c r="F771" s="82"/>
      <c r="G771" s="82"/>
    </row>
    <row r="772" spans="1:7" ht="17.25" hidden="1" customHeight="1" x14ac:dyDescent="0.25">
      <c r="A772" s="150" t="s">
        <v>290</v>
      </c>
      <c r="B772" s="74">
        <v>759</v>
      </c>
      <c r="C772" s="82"/>
      <c r="D772" s="82"/>
      <c r="E772" s="82"/>
      <c r="F772" s="82"/>
      <c r="G772" s="82"/>
    </row>
    <row r="773" spans="1:7" ht="17.25" hidden="1" customHeight="1" x14ac:dyDescent="0.25">
      <c r="A773" s="150" t="s">
        <v>290</v>
      </c>
      <c r="B773" s="74">
        <v>760</v>
      </c>
      <c r="C773" s="82"/>
      <c r="D773" s="82"/>
      <c r="E773" s="82"/>
      <c r="F773" s="82"/>
      <c r="G773" s="82"/>
    </row>
    <row r="774" spans="1:7" ht="17.25" hidden="1" customHeight="1" x14ac:dyDescent="0.25">
      <c r="A774" s="150" t="s">
        <v>290</v>
      </c>
      <c r="B774" s="74">
        <v>761</v>
      </c>
      <c r="C774" s="82"/>
      <c r="D774" s="82"/>
      <c r="E774" s="82"/>
      <c r="F774" s="82"/>
      <c r="G774" s="82"/>
    </row>
    <row r="775" spans="1:7" ht="17.25" hidden="1" customHeight="1" x14ac:dyDescent="0.25">
      <c r="A775" s="150" t="s">
        <v>290</v>
      </c>
      <c r="B775" s="74">
        <v>762</v>
      </c>
      <c r="C775" s="82"/>
      <c r="D775" s="82"/>
      <c r="E775" s="82"/>
      <c r="F775" s="82"/>
      <c r="G775" s="82"/>
    </row>
    <row r="776" spans="1:7" ht="17.25" hidden="1" customHeight="1" thickBot="1" x14ac:dyDescent="0.3">
      <c r="A776" s="155" t="s">
        <v>290</v>
      </c>
      <c r="B776" s="81">
        <v>763</v>
      </c>
      <c r="C776" s="52"/>
      <c r="D776" s="52"/>
      <c r="E776" s="52"/>
      <c r="F776" s="52"/>
      <c r="G776" s="52"/>
    </row>
    <row r="777" spans="1:7" ht="17.25" hidden="1" customHeight="1" x14ac:dyDescent="0.25">
      <c r="A777" s="24" t="s">
        <v>357</v>
      </c>
      <c r="B777" s="74">
        <v>764</v>
      </c>
      <c r="C777" s="15"/>
      <c r="D777" s="15"/>
      <c r="E777" s="15"/>
      <c r="F777" s="15"/>
      <c r="G777" s="15"/>
    </row>
    <row r="778" spans="1:7" ht="17.25" hidden="1" customHeight="1" x14ac:dyDescent="0.25">
      <c r="A778" s="150" t="s">
        <v>357</v>
      </c>
      <c r="B778" s="74">
        <v>765</v>
      </c>
      <c r="C778" s="15"/>
      <c r="D778" s="15"/>
      <c r="E778" s="15"/>
      <c r="F778" s="15"/>
      <c r="G778" s="15"/>
    </row>
    <row r="779" spans="1:7" ht="17.25" hidden="1" customHeight="1" x14ac:dyDescent="0.25">
      <c r="A779" s="150" t="s">
        <v>357</v>
      </c>
      <c r="B779" s="74">
        <v>766</v>
      </c>
      <c r="C779" s="15"/>
      <c r="D779" s="15"/>
      <c r="E779" s="15"/>
      <c r="F779" s="15"/>
      <c r="G779" s="15"/>
    </row>
    <row r="780" spans="1:7" ht="17.25" hidden="1" customHeight="1" x14ac:dyDescent="0.25">
      <c r="A780" s="150" t="s">
        <v>357</v>
      </c>
      <c r="B780" s="74">
        <v>767</v>
      </c>
      <c r="C780" s="15"/>
      <c r="D780" s="15"/>
      <c r="E780" s="15"/>
      <c r="F780" s="15"/>
      <c r="G780" s="15"/>
    </row>
    <row r="781" spans="1:7" ht="17.25" hidden="1" customHeight="1" x14ac:dyDescent="0.25">
      <c r="A781" s="150" t="s">
        <v>357</v>
      </c>
      <c r="B781" s="74">
        <v>768</v>
      </c>
      <c r="C781" s="82"/>
      <c r="D781" s="82"/>
      <c r="E781" s="15"/>
      <c r="F781" s="15"/>
      <c r="G781" s="15"/>
    </row>
    <row r="782" spans="1:7" ht="17.25" hidden="1" customHeight="1" x14ac:dyDescent="0.25">
      <c r="A782" s="150" t="s">
        <v>357</v>
      </c>
      <c r="B782" s="74">
        <v>769</v>
      </c>
      <c r="C782" s="82"/>
      <c r="D782" s="82"/>
      <c r="E782" s="15"/>
      <c r="F782" s="15"/>
      <c r="G782" s="15"/>
    </row>
    <row r="783" spans="1:7" ht="17.25" hidden="1" customHeight="1" x14ac:dyDescent="0.25">
      <c r="A783" s="150" t="s">
        <v>357</v>
      </c>
      <c r="B783" s="74">
        <v>770</v>
      </c>
      <c r="C783" s="82"/>
      <c r="D783" s="82"/>
      <c r="E783" s="15"/>
      <c r="F783" s="15"/>
      <c r="G783" s="15"/>
    </row>
    <row r="784" spans="1:7" ht="17.25" hidden="1" customHeight="1" x14ac:dyDescent="0.25">
      <c r="A784" s="150" t="s">
        <v>357</v>
      </c>
      <c r="B784" s="74">
        <v>771</v>
      </c>
      <c r="C784" s="82"/>
      <c r="D784" s="82"/>
      <c r="E784" s="15"/>
      <c r="F784" s="15"/>
      <c r="G784" s="15"/>
    </row>
    <row r="785" spans="1:7" ht="17.25" hidden="1" customHeight="1" x14ac:dyDescent="0.25">
      <c r="A785" s="150" t="s">
        <v>357</v>
      </c>
      <c r="B785" s="74">
        <v>772</v>
      </c>
      <c r="C785" s="82"/>
      <c r="D785" s="82"/>
      <c r="E785" s="15"/>
      <c r="F785" s="15"/>
      <c r="G785" s="15"/>
    </row>
    <row r="786" spans="1:7" ht="17.25" hidden="1" customHeight="1" x14ac:dyDescent="0.25">
      <c r="A786" s="150" t="s">
        <v>357</v>
      </c>
      <c r="B786" s="74">
        <v>773</v>
      </c>
      <c r="C786" s="82"/>
      <c r="D786" s="82"/>
      <c r="E786" s="15"/>
      <c r="F786" s="15"/>
      <c r="G786" s="15"/>
    </row>
    <row r="787" spans="1:7" ht="17.25" hidden="1" customHeight="1" x14ac:dyDescent="0.25">
      <c r="A787" s="150" t="s">
        <v>357</v>
      </c>
      <c r="B787" s="74">
        <v>774</v>
      </c>
      <c r="C787" s="82"/>
      <c r="D787" s="82"/>
      <c r="E787" s="15"/>
      <c r="F787" s="15"/>
      <c r="G787" s="15"/>
    </row>
    <row r="788" spans="1:7" ht="17.25" hidden="1" customHeight="1" x14ac:dyDescent="0.25">
      <c r="A788" s="150" t="s">
        <v>357</v>
      </c>
      <c r="B788" s="74">
        <v>775</v>
      </c>
      <c r="C788" s="82"/>
      <c r="D788" s="82"/>
      <c r="E788" s="15"/>
      <c r="F788" s="15"/>
      <c r="G788" s="15"/>
    </row>
    <row r="789" spans="1:7" ht="17.25" hidden="1" customHeight="1" x14ac:dyDescent="0.25">
      <c r="A789" s="150" t="s">
        <v>357</v>
      </c>
      <c r="B789" s="85">
        <v>776</v>
      </c>
      <c r="C789" s="82" t="s">
        <v>358</v>
      </c>
      <c r="D789" s="82" t="s">
        <v>359</v>
      </c>
      <c r="E789" s="82"/>
      <c r="F789" s="82"/>
      <c r="G789" s="82"/>
    </row>
    <row r="790" spans="1:7" ht="31.5" hidden="1" customHeight="1" x14ac:dyDescent="0.25">
      <c r="A790" s="150" t="s">
        <v>357</v>
      </c>
      <c r="B790" s="85">
        <v>777</v>
      </c>
      <c r="C790" s="82" t="s">
        <v>360</v>
      </c>
      <c r="D790" s="148" t="s">
        <v>361</v>
      </c>
      <c r="E790" s="82"/>
      <c r="F790" s="82"/>
      <c r="G790" s="82"/>
    </row>
    <row r="791" spans="1:7" ht="17.25" hidden="1" customHeight="1" x14ac:dyDescent="0.25">
      <c r="A791" s="150" t="s">
        <v>357</v>
      </c>
      <c r="B791" s="74">
        <v>778</v>
      </c>
      <c r="C791" s="82"/>
      <c r="D791" s="82"/>
      <c r="E791" s="82"/>
      <c r="F791" s="82"/>
      <c r="G791" s="82"/>
    </row>
    <row r="792" spans="1:7" ht="17.25" hidden="1" customHeight="1" x14ac:dyDescent="0.25">
      <c r="A792" s="150" t="s">
        <v>357</v>
      </c>
      <c r="B792" s="74">
        <v>779</v>
      </c>
      <c r="C792" s="82"/>
      <c r="D792" s="82"/>
      <c r="E792" s="82"/>
      <c r="F792" s="82"/>
      <c r="G792" s="82"/>
    </row>
    <row r="793" spans="1:7" ht="17.25" hidden="1" customHeight="1" x14ac:dyDescent="0.25">
      <c r="A793" s="150" t="s">
        <v>357</v>
      </c>
      <c r="B793" s="74">
        <v>780</v>
      </c>
      <c r="C793" s="82"/>
      <c r="D793" s="82"/>
      <c r="E793" s="82"/>
      <c r="F793" s="82"/>
      <c r="G793" s="82"/>
    </row>
    <row r="794" spans="1:7" ht="17.25" hidden="1" customHeight="1" x14ac:dyDescent="0.25">
      <c r="A794" s="150" t="s">
        <v>357</v>
      </c>
      <c r="B794" s="74">
        <v>781</v>
      </c>
      <c r="C794" s="82"/>
      <c r="D794" s="82"/>
      <c r="E794" s="82"/>
      <c r="F794" s="82"/>
      <c r="G794" s="82"/>
    </row>
    <row r="795" spans="1:7" ht="24" hidden="1" customHeight="1" x14ac:dyDescent="0.25">
      <c r="A795" s="150" t="s">
        <v>357</v>
      </c>
      <c r="B795" s="85">
        <v>782</v>
      </c>
      <c r="C795" s="82" t="s">
        <v>362</v>
      </c>
      <c r="D795" s="82" t="s">
        <v>363</v>
      </c>
      <c r="E795" s="82"/>
      <c r="F795" s="82"/>
      <c r="G795" s="82"/>
    </row>
    <row r="796" spans="1:7" ht="17.25" hidden="1" customHeight="1" x14ac:dyDescent="0.25">
      <c r="A796" s="150" t="s">
        <v>357</v>
      </c>
      <c r="B796" s="74">
        <v>783</v>
      </c>
      <c r="C796" s="82"/>
      <c r="D796" s="82"/>
      <c r="E796" s="82"/>
      <c r="F796" s="82"/>
      <c r="G796" s="82"/>
    </row>
    <row r="797" spans="1:7" ht="17.25" hidden="1" customHeight="1" x14ac:dyDescent="0.25">
      <c r="A797" s="150" t="s">
        <v>357</v>
      </c>
      <c r="B797" s="74">
        <v>784</v>
      </c>
      <c r="C797" s="82"/>
      <c r="D797" s="82"/>
      <c r="E797" s="82"/>
      <c r="F797" s="82"/>
      <c r="G797" s="82"/>
    </row>
    <row r="798" spans="1:7" ht="17.25" hidden="1" customHeight="1" x14ac:dyDescent="0.25">
      <c r="A798" s="150" t="s">
        <v>357</v>
      </c>
      <c r="B798" s="74">
        <v>785</v>
      </c>
      <c r="C798" s="82"/>
      <c r="D798" s="82"/>
      <c r="E798" s="82"/>
      <c r="F798" s="82"/>
      <c r="G798" s="82"/>
    </row>
    <row r="799" spans="1:7" ht="17.25" hidden="1" customHeight="1" x14ac:dyDescent="0.25">
      <c r="A799" s="150" t="s">
        <v>357</v>
      </c>
      <c r="B799" s="74">
        <v>786</v>
      </c>
      <c r="C799" s="82"/>
      <c r="D799" s="82"/>
      <c r="E799" s="82"/>
      <c r="F799" s="82"/>
      <c r="G799" s="82"/>
    </row>
    <row r="800" spans="1:7" ht="17.25" hidden="1" customHeight="1" x14ac:dyDescent="0.25">
      <c r="A800" s="150" t="s">
        <v>357</v>
      </c>
      <c r="B800" s="74">
        <v>787</v>
      </c>
      <c r="C800" s="82"/>
      <c r="D800" s="82"/>
      <c r="E800" s="82"/>
      <c r="F800" s="82"/>
      <c r="G800" s="82"/>
    </row>
    <row r="801" spans="1:7" ht="17.25" hidden="1" customHeight="1" x14ac:dyDescent="0.25">
      <c r="A801" s="150" t="s">
        <v>357</v>
      </c>
      <c r="B801" s="74">
        <v>788</v>
      </c>
      <c r="C801" s="82"/>
      <c r="D801" s="82"/>
      <c r="E801" s="82"/>
      <c r="F801" s="82"/>
      <c r="G801" s="82"/>
    </row>
    <row r="802" spans="1:7" ht="17.25" hidden="1" customHeight="1" x14ac:dyDescent="0.25">
      <c r="A802" s="150" t="s">
        <v>357</v>
      </c>
      <c r="B802" s="74">
        <v>789</v>
      </c>
      <c r="C802" s="82"/>
      <c r="D802" s="82"/>
      <c r="E802" s="82"/>
      <c r="F802" s="82"/>
      <c r="G802" s="82"/>
    </row>
    <row r="803" spans="1:7" ht="17.25" hidden="1" customHeight="1" x14ac:dyDescent="0.25">
      <c r="A803" s="150" t="s">
        <v>357</v>
      </c>
      <c r="B803" s="85">
        <v>790</v>
      </c>
      <c r="C803" s="122" t="s">
        <v>297</v>
      </c>
      <c r="D803" s="122" t="s">
        <v>298</v>
      </c>
      <c r="E803" s="82"/>
      <c r="F803" s="82"/>
      <c r="G803" s="82"/>
    </row>
    <row r="804" spans="1:7" ht="39.6" hidden="1" x14ac:dyDescent="0.25">
      <c r="A804" s="150" t="s">
        <v>357</v>
      </c>
      <c r="B804" s="85">
        <v>791</v>
      </c>
      <c r="C804" s="82" t="s">
        <v>364</v>
      </c>
      <c r="D804" s="82" t="s">
        <v>365</v>
      </c>
      <c r="E804" s="82"/>
      <c r="F804" s="82"/>
      <c r="G804" s="82"/>
    </row>
    <row r="805" spans="1:7" ht="50.25" hidden="1" customHeight="1" x14ac:dyDescent="0.25">
      <c r="A805" s="150" t="s">
        <v>357</v>
      </c>
      <c r="B805" s="85">
        <v>792</v>
      </c>
      <c r="C805" s="82" t="s">
        <v>366</v>
      </c>
      <c r="D805" s="82" t="s">
        <v>367</v>
      </c>
      <c r="E805" s="82"/>
      <c r="F805" s="82"/>
      <c r="G805" s="82"/>
    </row>
    <row r="806" spans="1:7" ht="17.25" hidden="1" customHeight="1" x14ac:dyDescent="0.25">
      <c r="A806" s="150" t="s">
        <v>357</v>
      </c>
      <c r="B806" s="74">
        <v>793</v>
      </c>
      <c r="C806" s="80"/>
      <c r="D806" s="90"/>
      <c r="E806" s="82"/>
      <c r="F806" s="82"/>
      <c r="G806" s="82"/>
    </row>
    <row r="807" spans="1:7" ht="13.2" hidden="1" x14ac:dyDescent="0.25">
      <c r="A807" s="150" t="s">
        <v>357</v>
      </c>
      <c r="B807" s="74">
        <v>794</v>
      </c>
      <c r="C807" s="82"/>
      <c r="D807" s="82"/>
      <c r="E807" s="82"/>
      <c r="F807" s="82"/>
      <c r="G807" s="82"/>
    </row>
    <row r="808" spans="1:7" ht="48.75" hidden="1" customHeight="1" x14ac:dyDescent="0.25">
      <c r="A808" s="150" t="s">
        <v>357</v>
      </c>
      <c r="B808" s="74">
        <v>795</v>
      </c>
      <c r="C808" s="82"/>
      <c r="D808" s="82"/>
      <c r="E808" s="82"/>
      <c r="F808" s="82"/>
      <c r="G808" s="82"/>
    </row>
    <row r="809" spans="1:7" ht="17.25" hidden="1" customHeight="1" x14ac:dyDescent="0.25">
      <c r="A809" s="150" t="s">
        <v>357</v>
      </c>
      <c r="B809" s="74">
        <v>796</v>
      </c>
      <c r="C809" s="80"/>
      <c r="D809" s="90"/>
      <c r="E809" s="82"/>
      <c r="F809" s="82"/>
      <c r="G809" s="82"/>
    </row>
    <row r="810" spans="1:7" ht="17.25" hidden="1" customHeight="1" x14ac:dyDescent="0.25">
      <c r="A810" s="150" t="s">
        <v>357</v>
      </c>
      <c r="B810" s="74">
        <v>797</v>
      </c>
      <c r="C810" s="80"/>
      <c r="D810" s="90"/>
      <c r="E810" s="82"/>
      <c r="F810" s="82"/>
      <c r="G810" s="82"/>
    </row>
    <row r="811" spans="1:7" ht="17.25" hidden="1" customHeight="1" x14ac:dyDescent="0.25">
      <c r="A811" s="150" t="s">
        <v>357</v>
      </c>
      <c r="B811" s="74">
        <v>798</v>
      </c>
      <c r="C811" s="80"/>
      <c r="D811" s="90"/>
      <c r="E811" s="82"/>
      <c r="F811" s="82"/>
      <c r="G811" s="82"/>
    </row>
    <row r="812" spans="1:7" ht="17.25" hidden="1" customHeight="1" x14ac:dyDescent="0.25">
      <c r="A812" s="150" t="s">
        <v>357</v>
      </c>
      <c r="B812" s="74">
        <v>799</v>
      </c>
      <c r="C812" s="80"/>
      <c r="D812" s="90"/>
      <c r="E812" s="82"/>
      <c r="F812" s="82"/>
      <c r="G812" s="82"/>
    </row>
    <row r="813" spans="1:7" ht="17.25" hidden="1" customHeight="1" x14ac:dyDescent="0.25">
      <c r="A813" s="150" t="s">
        <v>357</v>
      </c>
      <c r="B813" s="85">
        <v>800</v>
      </c>
      <c r="C813" s="122" t="s">
        <v>188</v>
      </c>
      <c r="D813" s="122" t="s">
        <v>303</v>
      </c>
      <c r="E813" s="82"/>
      <c r="F813" s="82"/>
      <c r="G813" s="82"/>
    </row>
    <row r="814" spans="1:7" ht="39.6" hidden="1" x14ac:dyDescent="0.25">
      <c r="A814" s="150" t="s">
        <v>357</v>
      </c>
      <c r="B814" s="85">
        <v>801</v>
      </c>
      <c r="C814" s="82" t="s">
        <v>304</v>
      </c>
      <c r="D814" s="82" t="s">
        <v>305</v>
      </c>
      <c r="E814" s="82"/>
      <c r="F814" s="82"/>
      <c r="G814" s="82"/>
    </row>
    <row r="815" spans="1:7" ht="79.2" hidden="1" x14ac:dyDescent="0.25">
      <c r="A815" s="150" t="s">
        <v>357</v>
      </c>
      <c r="B815" s="85">
        <v>802</v>
      </c>
      <c r="C815" s="82" t="s">
        <v>368</v>
      </c>
      <c r="D815" s="82" t="s">
        <v>369</v>
      </c>
      <c r="E815" s="82"/>
      <c r="F815" s="82"/>
      <c r="G815" s="82"/>
    </row>
    <row r="816" spans="1:7" ht="17.25" hidden="1" customHeight="1" x14ac:dyDescent="0.25">
      <c r="A816" s="150" t="s">
        <v>357</v>
      </c>
      <c r="B816" s="74">
        <v>803</v>
      </c>
      <c r="C816" s="80"/>
      <c r="D816" s="90"/>
      <c r="E816" s="82"/>
      <c r="F816" s="82"/>
      <c r="G816" s="82"/>
    </row>
    <row r="817" spans="1:7" ht="17.25" hidden="1" customHeight="1" x14ac:dyDescent="0.25">
      <c r="A817" s="150" t="s">
        <v>357</v>
      </c>
      <c r="B817" s="74">
        <v>804</v>
      </c>
      <c r="C817" s="82"/>
      <c r="D817" s="82"/>
      <c r="E817" s="82"/>
      <c r="F817" s="82"/>
      <c r="G817" s="82"/>
    </row>
    <row r="818" spans="1:7" ht="55.5" hidden="1" customHeight="1" x14ac:dyDescent="0.25">
      <c r="A818" s="150" t="s">
        <v>357</v>
      </c>
      <c r="B818" s="74">
        <v>805</v>
      </c>
      <c r="C818" s="82"/>
      <c r="D818" s="82"/>
      <c r="E818" s="82"/>
      <c r="F818" s="82"/>
      <c r="G818" s="82"/>
    </row>
    <row r="819" spans="1:7" ht="17.25" hidden="1" customHeight="1" x14ac:dyDescent="0.25">
      <c r="A819" s="150" t="s">
        <v>357</v>
      </c>
      <c r="B819" s="74">
        <v>806</v>
      </c>
      <c r="C819" s="80"/>
      <c r="D819" s="90"/>
      <c r="E819" s="82"/>
      <c r="F819" s="82"/>
      <c r="G819" s="82"/>
    </row>
    <row r="820" spans="1:7" ht="21" hidden="1" customHeight="1" x14ac:dyDescent="0.25">
      <c r="A820" s="150" t="s">
        <v>357</v>
      </c>
      <c r="B820" s="74">
        <v>807</v>
      </c>
      <c r="C820" s="80"/>
      <c r="D820" s="90"/>
      <c r="E820" s="82"/>
      <c r="F820" s="82"/>
      <c r="G820" s="82"/>
    </row>
    <row r="821" spans="1:7" ht="17.25" hidden="1" customHeight="1" x14ac:dyDescent="0.25">
      <c r="A821" s="150" t="s">
        <v>357</v>
      </c>
      <c r="B821" s="74">
        <v>808</v>
      </c>
      <c r="C821" s="82"/>
      <c r="D821" s="82"/>
      <c r="E821" s="82"/>
      <c r="F821" s="82"/>
      <c r="G821" s="82"/>
    </row>
    <row r="822" spans="1:7" ht="17.25" hidden="1" customHeight="1" x14ac:dyDescent="0.25">
      <c r="A822" s="150" t="s">
        <v>357</v>
      </c>
      <c r="B822" s="74">
        <v>809</v>
      </c>
      <c r="C822" s="89"/>
      <c r="D822" s="90"/>
      <c r="E822" s="82"/>
      <c r="F822" s="82"/>
      <c r="G822" s="82"/>
    </row>
    <row r="823" spans="1:7" ht="17.25" hidden="1" customHeight="1" x14ac:dyDescent="0.25">
      <c r="A823" s="150" t="s">
        <v>357</v>
      </c>
      <c r="B823" s="85">
        <v>810</v>
      </c>
      <c r="C823" s="122" t="s">
        <v>370</v>
      </c>
      <c r="D823" s="122" t="s">
        <v>371</v>
      </c>
      <c r="E823" s="82"/>
      <c r="F823" s="82"/>
      <c r="G823" s="82"/>
    </row>
    <row r="824" spans="1:7" ht="26.4" hidden="1" x14ac:dyDescent="0.25">
      <c r="A824" s="150" t="s">
        <v>357</v>
      </c>
      <c r="B824" s="85">
        <v>811</v>
      </c>
      <c r="C824" s="82" t="s">
        <v>372</v>
      </c>
      <c r="D824" s="82" t="s">
        <v>373</v>
      </c>
      <c r="E824" s="82"/>
      <c r="F824" s="82"/>
      <c r="G824" s="82"/>
    </row>
    <row r="825" spans="1:7" ht="26.4" hidden="1" x14ac:dyDescent="0.25">
      <c r="A825" s="150" t="s">
        <v>357</v>
      </c>
      <c r="B825" s="85">
        <v>812</v>
      </c>
      <c r="C825" s="82" t="s">
        <v>374</v>
      </c>
      <c r="D825" s="82" t="s">
        <v>375</v>
      </c>
      <c r="E825" s="82"/>
      <c r="F825" s="82"/>
      <c r="G825" s="82"/>
    </row>
    <row r="826" spans="1:7" ht="17.25" hidden="1" customHeight="1" x14ac:dyDescent="0.25">
      <c r="A826" s="150" t="s">
        <v>357</v>
      </c>
      <c r="B826" s="74">
        <v>813</v>
      </c>
      <c r="C826" s="82"/>
      <c r="D826" s="82"/>
      <c r="E826" s="82"/>
      <c r="F826" s="82"/>
      <c r="G826" s="82"/>
    </row>
    <row r="827" spans="1:7" ht="17.25" hidden="1" customHeight="1" x14ac:dyDescent="0.25">
      <c r="A827" s="150" t="s">
        <v>357</v>
      </c>
      <c r="B827" s="74">
        <v>814</v>
      </c>
      <c r="C827" s="89"/>
      <c r="D827" s="90"/>
      <c r="E827" s="82"/>
      <c r="F827" s="82"/>
      <c r="G827" s="82"/>
    </row>
    <row r="828" spans="1:7" ht="17.25" hidden="1" customHeight="1" x14ac:dyDescent="0.25">
      <c r="A828" s="150" t="s">
        <v>357</v>
      </c>
      <c r="B828" s="74">
        <v>815</v>
      </c>
      <c r="C828" s="89"/>
      <c r="D828" s="90"/>
      <c r="E828" s="82"/>
      <c r="F828" s="82"/>
      <c r="G828" s="82"/>
    </row>
    <row r="829" spans="1:7" ht="17.25" hidden="1" customHeight="1" x14ac:dyDescent="0.25">
      <c r="A829" s="150" t="s">
        <v>357</v>
      </c>
      <c r="B829" s="74">
        <v>816</v>
      </c>
      <c r="C829" s="89"/>
      <c r="D829" s="90"/>
      <c r="E829" s="82"/>
      <c r="F829" s="82"/>
      <c r="G829" s="82"/>
    </row>
    <row r="830" spans="1:7" ht="17.25" hidden="1" customHeight="1" x14ac:dyDescent="0.25">
      <c r="A830" s="150" t="s">
        <v>357</v>
      </c>
      <c r="B830" s="74">
        <v>817</v>
      </c>
      <c r="C830" s="89"/>
      <c r="D830" s="90"/>
      <c r="E830" s="82"/>
      <c r="F830" s="82"/>
      <c r="G830" s="82"/>
    </row>
    <row r="831" spans="1:7" ht="17.25" hidden="1" customHeight="1" x14ac:dyDescent="0.25">
      <c r="A831" s="150" t="s">
        <v>357</v>
      </c>
      <c r="B831" s="74">
        <v>818</v>
      </c>
      <c r="C831" s="89"/>
      <c r="D831" s="90"/>
      <c r="E831" s="82"/>
      <c r="F831" s="82"/>
      <c r="G831" s="82"/>
    </row>
    <row r="832" spans="1:7" ht="17.25" hidden="1" customHeight="1" x14ac:dyDescent="0.25">
      <c r="A832" s="150" t="s">
        <v>357</v>
      </c>
      <c r="B832" s="74">
        <v>819</v>
      </c>
      <c r="C832" s="89"/>
      <c r="D832" s="90"/>
      <c r="E832" s="82"/>
      <c r="F832" s="82"/>
      <c r="G832" s="82"/>
    </row>
    <row r="833" spans="1:7" ht="17.25" hidden="1" customHeight="1" x14ac:dyDescent="0.25">
      <c r="A833" s="150" t="s">
        <v>357</v>
      </c>
      <c r="B833" s="85">
        <v>820</v>
      </c>
      <c r="C833" s="122" t="s">
        <v>230</v>
      </c>
      <c r="D833" s="122" t="s">
        <v>231</v>
      </c>
      <c r="E833" s="82"/>
      <c r="F833" s="82"/>
      <c r="G833" s="82"/>
    </row>
    <row r="834" spans="1:7" ht="26.4" hidden="1" x14ac:dyDescent="0.25">
      <c r="A834" s="150" t="s">
        <v>357</v>
      </c>
      <c r="B834" s="85">
        <v>821</v>
      </c>
      <c r="C834" s="151" t="s">
        <v>376</v>
      </c>
      <c r="D834" s="148" t="s">
        <v>321</v>
      </c>
      <c r="E834" s="82"/>
      <c r="F834" s="82"/>
      <c r="G834" s="82"/>
    </row>
    <row r="835" spans="1:7" ht="66" hidden="1" x14ac:dyDescent="0.25">
      <c r="A835" s="150" t="s">
        <v>357</v>
      </c>
      <c r="B835" s="85">
        <v>822</v>
      </c>
      <c r="C835" s="149" t="s">
        <v>322</v>
      </c>
      <c r="D835" s="149" t="s">
        <v>323</v>
      </c>
      <c r="E835" s="82"/>
      <c r="F835" s="82"/>
      <c r="G835" s="82"/>
    </row>
    <row r="836" spans="1:7" ht="17.25" hidden="1" customHeight="1" x14ac:dyDescent="0.25">
      <c r="A836" s="150" t="s">
        <v>357</v>
      </c>
      <c r="B836" s="74">
        <v>823</v>
      </c>
      <c r="C836" s="89"/>
      <c r="D836" s="90"/>
      <c r="E836" s="82"/>
      <c r="F836" s="82"/>
      <c r="G836" s="82"/>
    </row>
    <row r="837" spans="1:7" ht="13.2" hidden="1" x14ac:dyDescent="0.25">
      <c r="A837" s="150" t="s">
        <v>357</v>
      </c>
      <c r="B837" s="74">
        <v>824</v>
      </c>
      <c r="C837" s="151"/>
      <c r="D837" s="148"/>
      <c r="E837" s="82"/>
      <c r="F837" s="82"/>
      <c r="G837" s="82"/>
    </row>
    <row r="838" spans="1:7" ht="13.2" hidden="1" x14ac:dyDescent="0.25">
      <c r="A838" s="150" t="s">
        <v>357</v>
      </c>
      <c r="B838" s="74">
        <v>825</v>
      </c>
      <c r="C838" s="149"/>
      <c r="D838" s="149"/>
      <c r="E838" s="82"/>
      <c r="F838" s="82"/>
      <c r="G838" s="82"/>
    </row>
    <row r="839" spans="1:7" ht="17.25" hidden="1" customHeight="1" x14ac:dyDescent="0.25">
      <c r="A839" s="150" t="s">
        <v>357</v>
      </c>
      <c r="B839" s="74">
        <v>826</v>
      </c>
      <c r="C839" s="89"/>
      <c r="D839" s="90"/>
      <c r="E839" s="82"/>
      <c r="F839" s="82"/>
      <c r="G839" s="82"/>
    </row>
    <row r="840" spans="1:7" ht="17.25" hidden="1" customHeight="1" x14ac:dyDescent="0.25">
      <c r="A840" s="150" t="s">
        <v>357</v>
      </c>
      <c r="B840" s="74">
        <v>827</v>
      </c>
      <c r="C840" s="89"/>
      <c r="D840" s="90"/>
      <c r="E840" s="82"/>
      <c r="F840" s="82"/>
      <c r="G840" s="82"/>
    </row>
    <row r="841" spans="1:7" ht="17.25" hidden="1" customHeight="1" x14ac:dyDescent="0.25">
      <c r="A841" s="150" t="s">
        <v>357</v>
      </c>
      <c r="B841" s="74">
        <v>828</v>
      </c>
      <c r="C841" s="89"/>
      <c r="D841" s="90"/>
      <c r="E841" s="82"/>
      <c r="F841" s="82"/>
      <c r="G841" s="82"/>
    </row>
    <row r="842" spans="1:7" ht="17.25" hidden="1" customHeight="1" x14ac:dyDescent="0.25">
      <c r="A842" s="150" t="s">
        <v>357</v>
      </c>
      <c r="B842" s="74">
        <v>829</v>
      </c>
      <c r="C842" s="89"/>
      <c r="D842" s="90"/>
      <c r="E842" s="82"/>
      <c r="F842" s="82"/>
      <c r="G842" s="82"/>
    </row>
    <row r="843" spans="1:7" ht="17.25" hidden="1" customHeight="1" x14ac:dyDescent="0.25">
      <c r="A843" s="150" t="s">
        <v>357</v>
      </c>
      <c r="B843" s="85">
        <v>830</v>
      </c>
      <c r="C843" s="122" t="s">
        <v>224</v>
      </c>
      <c r="D843" s="122" t="s">
        <v>377</v>
      </c>
      <c r="E843" s="82"/>
      <c r="F843" s="82"/>
      <c r="G843" s="82"/>
    </row>
    <row r="844" spans="1:7" ht="26.4" hidden="1" x14ac:dyDescent="0.25">
      <c r="A844" s="150" t="s">
        <v>357</v>
      </c>
      <c r="B844" s="85">
        <v>831</v>
      </c>
      <c r="C844" s="82" t="s">
        <v>378</v>
      </c>
      <c r="D844" s="82" t="s">
        <v>379</v>
      </c>
      <c r="E844" s="82"/>
      <c r="F844" s="82"/>
      <c r="G844" s="82"/>
    </row>
    <row r="845" spans="1:7" ht="26.4" hidden="1" x14ac:dyDescent="0.25">
      <c r="A845" s="150" t="s">
        <v>357</v>
      </c>
      <c r="B845" s="85">
        <v>832</v>
      </c>
      <c r="C845" s="82" t="s">
        <v>228</v>
      </c>
      <c r="D845" s="82" t="s">
        <v>229</v>
      </c>
      <c r="E845" s="82"/>
      <c r="F845" s="82"/>
      <c r="G845" s="82"/>
    </row>
    <row r="846" spans="1:7" ht="17.25" hidden="1" customHeight="1" x14ac:dyDescent="0.25">
      <c r="A846" s="150" t="s">
        <v>357</v>
      </c>
      <c r="B846" s="74">
        <v>833</v>
      </c>
      <c r="C846" s="89"/>
      <c r="D846" s="90"/>
      <c r="E846" s="82"/>
      <c r="F846" s="82"/>
      <c r="G846" s="82"/>
    </row>
    <row r="847" spans="1:7" ht="13.2" hidden="1" x14ac:dyDescent="0.25">
      <c r="A847" s="150" t="s">
        <v>357</v>
      </c>
      <c r="B847" s="74">
        <v>834</v>
      </c>
      <c r="C847" s="82"/>
      <c r="D847" s="82"/>
      <c r="E847" s="82"/>
      <c r="F847" s="82"/>
      <c r="G847" s="82"/>
    </row>
    <row r="848" spans="1:7" ht="13.2" hidden="1" x14ac:dyDescent="0.25">
      <c r="A848" s="150" t="s">
        <v>357</v>
      </c>
      <c r="B848" s="74">
        <v>835</v>
      </c>
      <c r="C848" s="82"/>
      <c r="D848" s="82"/>
      <c r="E848" s="82"/>
      <c r="F848" s="82"/>
      <c r="G848" s="82"/>
    </row>
    <row r="849" spans="1:7" ht="17.25" hidden="1" customHeight="1" x14ac:dyDescent="0.25">
      <c r="A849" s="150" t="s">
        <v>357</v>
      </c>
      <c r="B849" s="74">
        <v>836</v>
      </c>
      <c r="C849" s="89"/>
      <c r="D849" s="90"/>
      <c r="E849" s="82"/>
      <c r="F849" s="82"/>
      <c r="G849" s="82"/>
    </row>
    <row r="850" spans="1:7" ht="17.25" hidden="1" customHeight="1" x14ac:dyDescent="0.25">
      <c r="A850" s="150" t="s">
        <v>357</v>
      </c>
      <c r="B850" s="74">
        <v>837</v>
      </c>
      <c r="C850" s="89"/>
      <c r="D850" s="90"/>
      <c r="E850" s="82"/>
      <c r="F850" s="82"/>
      <c r="G850" s="82"/>
    </row>
    <row r="851" spans="1:7" ht="17.25" hidden="1" customHeight="1" x14ac:dyDescent="0.25">
      <c r="A851" s="150" t="s">
        <v>357</v>
      </c>
      <c r="B851" s="74">
        <v>838</v>
      </c>
      <c r="C851" s="89"/>
      <c r="D851" s="90"/>
      <c r="E851" s="82"/>
      <c r="F851" s="82"/>
      <c r="G851" s="82"/>
    </row>
    <row r="852" spans="1:7" ht="17.25" hidden="1" customHeight="1" x14ac:dyDescent="0.25">
      <c r="A852" s="150" t="s">
        <v>357</v>
      </c>
      <c r="B852" s="74">
        <v>839</v>
      </c>
      <c r="C852" s="89"/>
      <c r="D852" s="90"/>
      <c r="E852" s="82"/>
      <c r="F852" s="82"/>
      <c r="G852" s="82"/>
    </row>
    <row r="853" spans="1:7" ht="17.25" hidden="1" customHeight="1" x14ac:dyDescent="0.25">
      <c r="A853" s="150" t="s">
        <v>357</v>
      </c>
      <c r="B853" s="85">
        <v>840</v>
      </c>
      <c r="C853" s="122" t="s">
        <v>242</v>
      </c>
      <c r="D853" s="122" t="s">
        <v>242</v>
      </c>
      <c r="E853" s="82"/>
      <c r="F853" s="82"/>
      <c r="G853" s="82"/>
    </row>
    <row r="854" spans="1:7" ht="20.25" hidden="1" customHeight="1" x14ac:dyDescent="0.25">
      <c r="A854" s="150" t="s">
        <v>357</v>
      </c>
      <c r="B854" s="85">
        <v>841</v>
      </c>
      <c r="C854" s="82" t="s">
        <v>330</v>
      </c>
      <c r="D854" s="82" t="s">
        <v>331</v>
      </c>
      <c r="E854" s="82"/>
      <c r="F854" s="82"/>
      <c r="G854" s="82"/>
    </row>
    <row r="855" spans="1:7" ht="154.5" hidden="1" customHeight="1" x14ac:dyDescent="0.25">
      <c r="A855" s="150" t="s">
        <v>357</v>
      </c>
      <c r="B855" s="85">
        <v>842</v>
      </c>
      <c r="C855" s="149" t="s">
        <v>332</v>
      </c>
      <c r="D855" s="149" t="s">
        <v>333</v>
      </c>
      <c r="E855" s="82"/>
      <c r="F855" s="82"/>
      <c r="G855" s="82"/>
    </row>
    <row r="856" spans="1:7" ht="17.25" hidden="1" customHeight="1" x14ac:dyDescent="0.25">
      <c r="A856" s="150" t="s">
        <v>357</v>
      </c>
      <c r="B856" s="74">
        <v>843</v>
      </c>
      <c r="C856" s="82"/>
      <c r="D856" s="82"/>
      <c r="E856" s="82"/>
      <c r="F856" s="82"/>
      <c r="G856" s="82"/>
    </row>
    <row r="857" spans="1:7" ht="13.2" hidden="1" x14ac:dyDescent="0.25">
      <c r="A857" s="150" t="s">
        <v>357</v>
      </c>
      <c r="B857" s="74">
        <v>844</v>
      </c>
      <c r="C857" s="152"/>
      <c r="D857" s="149"/>
      <c r="E857" s="82"/>
      <c r="F857" s="82"/>
      <c r="G857" s="82"/>
    </row>
    <row r="858" spans="1:7" ht="17.25" hidden="1" customHeight="1" x14ac:dyDescent="0.25">
      <c r="A858" s="150" t="s">
        <v>357</v>
      </c>
      <c r="B858" s="74">
        <v>845</v>
      </c>
      <c r="C858" s="82"/>
      <c r="D858" s="90"/>
      <c r="E858" s="82"/>
      <c r="F858" s="82"/>
      <c r="G858" s="82"/>
    </row>
    <row r="859" spans="1:7" ht="17.25" hidden="1" customHeight="1" x14ac:dyDescent="0.25">
      <c r="A859" s="150" t="s">
        <v>357</v>
      </c>
      <c r="B859" s="74">
        <v>846</v>
      </c>
      <c r="C859" s="152"/>
      <c r="D859" s="90"/>
      <c r="E859" s="82"/>
      <c r="F859" s="82"/>
      <c r="G859" s="82"/>
    </row>
    <row r="860" spans="1:7" ht="17.25" hidden="1" customHeight="1" x14ac:dyDescent="0.25">
      <c r="A860" s="150" t="s">
        <v>357</v>
      </c>
      <c r="B860" s="74">
        <v>847</v>
      </c>
      <c r="C860" s="89"/>
      <c r="D860" s="90"/>
      <c r="E860" s="82"/>
      <c r="F860" s="82"/>
      <c r="G860" s="82"/>
    </row>
    <row r="861" spans="1:7" ht="17.25" hidden="1" customHeight="1" x14ac:dyDescent="0.25">
      <c r="A861" s="150" t="s">
        <v>357</v>
      </c>
      <c r="B861" s="74">
        <v>848</v>
      </c>
      <c r="C861" s="89"/>
      <c r="D861" s="90"/>
      <c r="E861" s="82"/>
      <c r="F861" s="82"/>
      <c r="G861" s="82"/>
    </row>
    <row r="862" spans="1:7" ht="17.25" hidden="1" customHeight="1" x14ac:dyDescent="0.25">
      <c r="A862" s="150" t="s">
        <v>357</v>
      </c>
      <c r="B862" s="74">
        <v>849</v>
      </c>
      <c r="C862" s="89"/>
      <c r="D862" s="90"/>
      <c r="E862" s="82"/>
      <c r="F862" s="82"/>
      <c r="G862" s="82"/>
    </row>
    <row r="863" spans="1:7" ht="17.25" hidden="1" customHeight="1" x14ac:dyDescent="0.25">
      <c r="A863" s="150" t="s">
        <v>357</v>
      </c>
      <c r="B863" s="85">
        <v>850</v>
      </c>
      <c r="C863" s="122" t="s">
        <v>380</v>
      </c>
      <c r="D863" s="122" t="s">
        <v>381</v>
      </c>
      <c r="E863" s="82"/>
      <c r="F863" s="82"/>
      <c r="G863" s="82"/>
    </row>
    <row r="864" spans="1:7" ht="39.6" hidden="1" x14ac:dyDescent="0.25">
      <c r="A864" s="150" t="s">
        <v>357</v>
      </c>
      <c r="B864" s="85">
        <v>851</v>
      </c>
      <c r="C864" s="82" t="s">
        <v>382</v>
      </c>
      <c r="D864" s="82" t="s">
        <v>383</v>
      </c>
      <c r="E864" s="82"/>
      <c r="F864" s="82"/>
      <c r="G864" s="82"/>
    </row>
    <row r="865" spans="1:7" ht="105.6" hidden="1" x14ac:dyDescent="0.25">
      <c r="A865" s="150" t="s">
        <v>357</v>
      </c>
      <c r="B865" s="85">
        <v>852</v>
      </c>
      <c r="C865" s="82" t="s">
        <v>384</v>
      </c>
      <c r="D865" s="82" t="s">
        <v>385</v>
      </c>
      <c r="E865" s="82"/>
      <c r="F865" s="82"/>
      <c r="G865" s="82"/>
    </row>
    <row r="866" spans="1:7" ht="17.25" hidden="1" customHeight="1" x14ac:dyDescent="0.25">
      <c r="A866" s="150" t="s">
        <v>357</v>
      </c>
      <c r="B866" s="74">
        <v>853</v>
      </c>
      <c r="C866" s="82"/>
      <c r="D866" s="82"/>
      <c r="E866" s="82"/>
      <c r="F866" s="82"/>
      <c r="G866" s="82"/>
    </row>
    <row r="867" spans="1:7" ht="17.25" hidden="1" customHeight="1" x14ac:dyDescent="0.25">
      <c r="A867" s="150" t="s">
        <v>357</v>
      </c>
      <c r="B867" s="74">
        <v>854</v>
      </c>
      <c r="C867" s="82"/>
      <c r="D867" s="82"/>
      <c r="E867" s="82"/>
      <c r="F867" s="82"/>
      <c r="G867" s="82"/>
    </row>
    <row r="868" spans="1:7" ht="17.25" hidden="1" customHeight="1" x14ac:dyDescent="0.25">
      <c r="A868" s="150" t="s">
        <v>357</v>
      </c>
      <c r="B868" s="74">
        <v>855</v>
      </c>
      <c r="C868" s="82"/>
      <c r="D868" s="90"/>
      <c r="E868" s="82"/>
      <c r="F868" s="82"/>
      <c r="G868" s="82"/>
    </row>
    <row r="869" spans="1:7" ht="17.25" hidden="1" customHeight="1" x14ac:dyDescent="0.25">
      <c r="A869" s="150" t="s">
        <v>357</v>
      </c>
      <c r="B869" s="74">
        <v>856</v>
      </c>
      <c r="C869" s="82"/>
      <c r="D869" s="82"/>
      <c r="E869" s="82"/>
      <c r="F869" s="82"/>
      <c r="G869" s="82"/>
    </row>
    <row r="870" spans="1:7" ht="17.25" hidden="1" customHeight="1" x14ac:dyDescent="0.25">
      <c r="A870" s="150" t="s">
        <v>357</v>
      </c>
      <c r="B870" s="74">
        <v>857</v>
      </c>
      <c r="C870" s="80"/>
      <c r="D870" s="90"/>
      <c r="E870" s="82"/>
      <c r="F870" s="82"/>
      <c r="G870" s="82"/>
    </row>
    <row r="871" spans="1:7" ht="17.25" hidden="1" customHeight="1" x14ac:dyDescent="0.25">
      <c r="A871" s="150" t="s">
        <v>357</v>
      </c>
      <c r="B871" s="74">
        <v>858</v>
      </c>
      <c r="C871" s="80"/>
      <c r="D871" s="90"/>
      <c r="E871" s="82"/>
      <c r="F871" s="82"/>
      <c r="G871" s="82"/>
    </row>
    <row r="872" spans="1:7" ht="17.25" hidden="1" customHeight="1" x14ac:dyDescent="0.25">
      <c r="A872" s="150" t="s">
        <v>357</v>
      </c>
      <c r="B872" s="74">
        <v>859</v>
      </c>
      <c r="C872" s="80"/>
      <c r="D872" s="90"/>
      <c r="E872" s="82"/>
      <c r="F872" s="82"/>
      <c r="G872" s="82"/>
    </row>
    <row r="873" spans="1:7" ht="17.25" hidden="1" customHeight="1" x14ac:dyDescent="0.25">
      <c r="A873" s="150" t="s">
        <v>357</v>
      </c>
      <c r="B873" s="85">
        <v>860</v>
      </c>
      <c r="C873" s="122" t="s">
        <v>254</v>
      </c>
      <c r="D873" s="122" t="s">
        <v>386</v>
      </c>
      <c r="E873" s="82"/>
      <c r="F873" s="82"/>
      <c r="G873" s="82"/>
    </row>
    <row r="874" spans="1:7" ht="17.25" hidden="1" customHeight="1" x14ac:dyDescent="0.25">
      <c r="A874" s="150" t="s">
        <v>357</v>
      </c>
      <c r="B874" s="85">
        <v>861</v>
      </c>
      <c r="C874" s="82" t="s">
        <v>387</v>
      </c>
      <c r="D874" s="82" t="s">
        <v>388</v>
      </c>
      <c r="E874" s="82"/>
      <c r="F874" s="82"/>
      <c r="G874" s="82"/>
    </row>
    <row r="875" spans="1:7" ht="26.4" hidden="1" x14ac:dyDescent="0.25">
      <c r="A875" s="150" t="s">
        <v>357</v>
      </c>
      <c r="B875" s="85">
        <v>862</v>
      </c>
      <c r="C875" s="156" t="s">
        <v>389</v>
      </c>
      <c r="D875" s="90" t="s">
        <v>390</v>
      </c>
      <c r="E875" s="82"/>
      <c r="F875" s="82"/>
      <c r="G875" s="82"/>
    </row>
    <row r="876" spans="1:7" ht="17.25" hidden="1" customHeight="1" x14ac:dyDescent="0.25">
      <c r="A876" s="150" t="s">
        <v>357</v>
      </c>
      <c r="B876" s="74">
        <v>863</v>
      </c>
      <c r="C876" s="80"/>
      <c r="D876" s="90"/>
      <c r="E876" s="82"/>
      <c r="F876" s="82"/>
      <c r="G876" s="82"/>
    </row>
    <row r="877" spans="1:7" ht="17.25" hidden="1" customHeight="1" x14ac:dyDescent="0.25">
      <c r="A877" s="150" t="s">
        <v>357</v>
      </c>
      <c r="B877" s="74">
        <v>864</v>
      </c>
      <c r="C877" s="82"/>
      <c r="D877" s="82"/>
      <c r="E877" s="82"/>
      <c r="F877" s="82"/>
      <c r="G877" s="82"/>
    </row>
    <row r="878" spans="1:7" ht="17.25" hidden="1" customHeight="1" x14ac:dyDescent="0.25">
      <c r="A878" s="150" t="s">
        <v>357</v>
      </c>
      <c r="B878" s="74">
        <v>865</v>
      </c>
      <c r="C878" s="82"/>
      <c r="D878" s="82"/>
      <c r="E878" s="82"/>
      <c r="F878" s="82"/>
      <c r="G878" s="82"/>
    </row>
    <row r="879" spans="1:7" ht="17.25" hidden="1" customHeight="1" x14ac:dyDescent="0.25">
      <c r="A879" s="150" t="s">
        <v>357</v>
      </c>
      <c r="B879" s="74">
        <v>866</v>
      </c>
      <c r="C879" s="80"/>
      <c r="D879" s="90"/>
      <c r="E879" s="82"/>
      <c r="F879" s="82"/>
      <c r="G879" s="82"/>
    </row>
    <row r="880" spans="1:7" ht="17.25" hidden="1" customHeight="1" x14ac:dyDescent="0.25">
      <c r="A880" s="150" t="s">
        <v>357</v>
      </c>
      <c r="B880" s="74">
        <v>867</v>
      </c>
      <c r="C880" s="82"/>
      <c r="D880" s="82"/>
      <c r="E880" s="82"/>
      <c r="F880" s="82"/>
      <c r="G880" s="82"/>
    </row>
    <row r="881" spans="1:7" ht="17.25" hidden="1" customHeight="1" x14ac:dyDescent="0.25">
      <c r="A881" s="150" t="s">
        <v>357</v>
      </c>
      <c r="B881" s="74">
        <v>868</v>
      </c>
      <c r="C881" s="82"/>
      <c r="D881" s="82"/>
      <c r="E881" s="82"/>
      <c r="F881" s="82"/>
      <c r="G881" s="82"/>
    </row>
    <row r="882" spans="1:7" ht="17.25" hidden="1" customHeight="1" x14ac:dyDescent="0.25">
      <c r="A882" s="150" t="s">
        <v>357</v>
      </c>
      <c r="B882" s="74">
        <v>869</v>
      </c>
      <c r="C882" s="80"/>
      <c r="D882" s="90"/>
      <c r="E882" s="82"/>
      <c r="F882" s="82"/>
      <c r="G882" s="82"/>
    </row>
    <row r="883" spans="1:7" ht="17.25" hidden="1" customHeight="1" x14ac:dyDescent="0.25">
      <c r="A883" s="150" t="s">
        <v>357</v>
      </c>
      <c r="B883" s="85">
        <v>870</v>
      </c>
      <c r="C883" s="122" t="s">
        <v>391</v>
      </c>
      <c r="D883" s="122" t="s">
        <v>392</v>
      </c>
      <c r="E883" s="82"/>
      <c r="F883" s="82"/>
      <c r="G883" s="82"/>
    </row>
    <row r="884" spans="1:7" ht="39.6" hidden="1" x14ac:dyDescent="0.25">
      <c r="A884" s="150" t="s">
        <v>357</v>
      </c>
      <c r="B884" s="85">
        <v>871</v>
      </c>
      <c r="C884" s="82" t="s">
        <v>393</v>
      </c>
      <c r="D884" s="82" t="s">
        <v>394</v>
      </c>
      <c r="E884" s="82"/>
      <c r="F884" s="82"/>
      <c r="G884" s="82"/>
    </row>
    <row r="885" spans="1:7" ht="13.2" hidden="1" x14ac:dyDescent="0.25">
      <c r="A885" s="150" t="s">
        <v>357</v>
      </c>
      <c r="B885" s="85">
        <v>872</v>
      </c>
      <c r="C885" s="82" t="s">
        <v>395</v>
      </c>
      <c r="D885" s="82" t="s">
        <v>396</v>
      </c>
      <c r="E885" s="82"/>
      <c r="F885" s="82"/>
      <c r="G885" s="82"/>
    </row>
    <row r="886" spans="1:7" ht="17.25" hidden="1" customHeight="1" x14ac:dyDescent="0.25">
      <c r="A886" s="150" t="s">
        <v>357</v>
      </c>
      <c r="B886" s="74">
        <v>873</v>
      </c>
      <c r="C886" s="82"/>
      <c r="D886" s="82"/>
      <c r="E886" s="82"/>
      <c r="F886" s="82"/>
      <c r="G886" s="82"/>
    </row>
    <row r="887" spans="1:7" ht="17.25" hidden="1" customHeight="1" x14ac:dyDescent="0.25">
      <c r="A887" s="150" t="s">
        <v>357</v>
      </c>
      <c r="B887" s="74">
        <v>874</v>
      </c>
      <c r="C887" s="82"/>
      <c r="D887" s="82"/>
      <c r="E887" s="82"/>
      <c r="F887" s="82"/>
      <c r="G887" s="82"/>
    </row>
    <row r="888" spans="1:7" ht="17.25" hidden="1" customHeight="1" x14ac:dyDescent="0.25">
      <c r="A888" s="150" t="s">
        <v>357</v>
      </c>
      <c r="B888" s="74">
        <v>875</v>
      </c>
      <c r="C888" s="82"/>
      <c r="D888" s="82"/>
      <c r="E888" s="82"/>
      <c r="F888" s="82"/>
      <c r="G888" s="82"/>
    </row>
    <row r="889" spans="1:7" ht="17.25" hidden="1" customHeight="1" x14ac:dyDescent="0.25">
      <c r="A889" s="150" t="s">
        <v>357</v>
      </c>
      <c r="B889" s="74">
        <v>876</v>
      </c>
      <c r="C889" s="82"/>
      <c r="D889" s="82"/>
      <c r="E889" s="82"/>
      <c r="F889" s="82"/>
      <c r="G889" s="82"/>
    </row>
    <row r="890" spans="1:7" ht="17.25" hidden="1" customHeight="1" x14ac:dyDescent="0.25">
      <c r="A890" s="150" t="s">
        <v>357</v>
      </c>
      <c r="B890" s="74">
        <v>877</v>
      </c>
      <c r="C890" s="82"/>
      <c r="D890" s="82"/>
      <c r="E890" s="82"/>
      <c r="F890" s="82"/>
      <c r="G890" s="82"/>
    </row>
    <row r="891" spans="1:7" ht="17.25" hidden="1" customHeight="1" x14ac:dyDescent="0.25">
      <c r="A891" s="150" t="s">
        <v>357</v>
      </c>
      <c r="B891" s="74">
        <v>878</v>
      </c>
      <c r="C891" s="82"/>
      <c r="D891" s="82"/>
      <c r="E891" s="82"/>
      <c r="F891" s="82"/>
      <c r="G891" s="82"/>
    </row>
    <row r="892" spans="1:7" ht="17.25" hidden="1" customHeight="1" x14ac:dyDescent="0.25">
      <c r="A892" s="150" t="s">
        <v>357</v>
      </c>
      <c r="B892" s="74">
        <v>879</v>
      </c>
      <c r="C892" s="82"/>
      <c r="D892" s="82"/>
      <c r="E892" s="82"/>
      <c r="F892" s="82"/>
      <c r="G892" s="82"/>
    </row>
    <row r="893" spans="1:7" ht="17.25" hidden="1" customHeight="1" x14ac:dyDescent="0.25">
      <c r="A893" s="150" t="s">
        <v>357</v>
      </c>
      <c r="B893" s="85">
        <v>880</v>
      </c>
      <c r="C893" s="122" t="s">
        <v>338</v>
      </c>
      <c r="D893" s="122" t="s">
        <v>339</v>
      </c>
      <c r="E893" s="82"/>
      <c r="F893" s="82"/>
      <c r="G893" s="82"/>
    </row>
    <row r="894" spans="1:7" ht="26.25" hidden="1" customHeight="1" x14ac:dyDescent="0.25">
      <c r="A894" s="150" t="s">
        <v>357</v>
      </c>
      <c r="B894" s="85">
        <v>881</v>
      </c>
      <c r="C894" s="82" t="s">
        <v>397</v>
      </c>
      <c r="D894" s="82" t="s">
        <v>398</v>
      </c>
      <c r="E894" s="82"/>
      <c r="F894" s="82"/>
      <c r="G894" s="82"/>
    </row>
    <row r="895" spans="1:7" ht="69" hidden="1" customHeight="1" x14ac:dyDescent="0.25">
      <c r="A895" s="150" t="s">
        <v>357</v>
      </c>
      <c r="B895" s="85">
        <v>882</v>
      </c>
      <c r="C895" s="149" t="s">
        <v>399</v>
      </c>
      <c r="D895" s="149" t="s">
        <v>400</v>
      </c>
      <c r="E895" s="82"/>
      <c r="F895" s="82"/>
      <c r="G895" s="82"/>
    </row>
    <row r="896" spans="1:7" ht="17.25" hidden="1" customHeight="1" x14ac:dyDescent="0.25">
      <c r="A896" s="150" t="s">
        <v>357</v>
      </c>
      <c r="B896" s="74">
        <v>883</v>
      </c>
      <c r="C896" s="82"/>
      <c r="D896" s="82"/>
      <c r="E896" s="82"/>
      <c r="F896" s="82"/>
      <c r="G896" s="82"/>
    </row>
    <row r="897" spans="1:7" ht="17.25" hidden="1" customHeight="1" x14ac:dyDescent="0.25">
      <c r="A897" s="150" t="s">
        <v>357</v>
      </c>
      <c r="B897" s="74">
        <v>884</v>
      </c>
      <c r="C897" s="82"/>
      <c r="D897" s="82"/>
      <c r="E897" s="82"/>
      <c r="F897" s="82"/>
      <c r="G897" s="82"/>
    </row>
    <row r="898" spans="1:7" ht="17.25" hidden="1" customHeight="1" x14ac:dyDescent="0.25">
      <c r="A898" s="150" t="s">
        <v>357</v>
      </c>
      <c r="B898" s="74">
        <v>885</v>
      </c>
      <c r="C898" s="82"/>
      <c r="D898" s="82"/>
      <c r="E898" s="82"/>
      <c r="F898" s="82"/>
      <c r="G898" s="82"/>
    </row>
    <row r="899" spans="1:7" ht="17.25" hidden="1" customHeight="1" x14ac:dyDescent="0.25">
      <c r="A899" s="150" t="s">
        <v>357</v>
      </c>
      <c r="B899" s="74">
        <v>886</v>
      </c>
      <c r="C899" s="82"/>
      <c r="D899" s="82"/>
      <c r="E899" s="82"/>
      <c r="F899" s="82"/>
      <c r="G899" s="82"/>
    </row>
    <row r="900" spans="1:7" ht="17.25" hidden="1" customHeight="1" x14ac:dyDescent="0.25">
      <c r="A900" s="150" t="s">
        <v>357</v>
      </c>
      <c r="B900" s="74">
        <v>887</v>
      </c>
      <c r="C900" s="82"/>
      <c r="D900" s="82"/>
      <c r="E900" s="82"/>
      <c r="F900" s="82"/>
      <c r="G900" s="82"/>
    </row>
    <row r="901" spans="1:7" ht="17.25" hidden="1" customHeight="1" x14ac:dyDescent="0.25">
      <c r="A901" s="150" t="s">
        <v>357</v>
      </c>
      <c r="B901" s="74">
        <v>888</v>
      </c>
      <c r="C901" s="82"/>
      <c r="D901" s="82"/>
      <c r="E901" s="82"/>
      <c r="F901" s="82"/>
      <c r="G901" s="82"/>
    </row>
    <row r="902" spans="1:7" ht="17.25" hidden="1" customHeight="1" x14ac:dyDescent="0.25">
      <c r="A902" s="150" t="s">
        <v>357</v>
      </c>
      <c r="B902" s="74">
        <v>889</v>
      </c>
      <c r="C902" s="82"/>
      <c r="D902" s="82"/>
      <c r="E902" s="82"/>
      <c r="F902" s="82"/>
      <c r="G902" s="82"/>
    </row>
    <row r="903" spans="1:7" ht="17.25" hidden="1" customHeight="1" x14ac:dyDescent="0.25">
      <c r="A903" s="150" t="s">
        <v>357</v>
      </c>
      <c r="B903" s="85">
        <v>890</v>
      </c>
      <c r="C903" s="122" t="s">
        <v>344</v>
      </c>
      <c r="D903" s="122" t="s">
        <v>345</v>
      </c>
      <c r="E903" s="82"/>
      <c r="F903" s="82"/>
      <c r="G903" s="82"/>
    </row>
    <row r="904" spans="1:7" ht="26.4" hidden="1" x14ac:dyDescent="0.25">
      <c r="A904" s="150" t="s">
        <v>357</v>
      </c>
      <c r="B904" s="85">
        <v>891</v>
      </c>
      <c r="C904" s="82" t="s">
        <v>401</v>
      </c>
      <c r="D904" s="82" t="s">
        <v>402</v>
      </c>
      <c r="E904" s="82"/>
      <c r="F904" s="82"/>
      <c r="G904" s="82"/>
    </row>
    <row r="905" spans="1:7" ht="13.2" hidden="1" x14ac:dyDescent="0.25">
      <c r="A905" s="150" t="s">
        <v>357</v>
      </c>
      <c r="B905" s="85">
        <v>892</v>
      </c>
      <c r="C905" s="89" t="s">
        <v>403</v>
      </c>
      <c r="D905" s="90" t="s">
        <v>404</v>
      </c>
      <c r="E905" s="82"/>
      <c r="F905" s="82"/>
      <c r="G905" s="82"/>
    </row>
    <row r="906" spans="1:7" ht="17.25" hidden="1" customHeight="1" x14ac:dyDescent="0.25">
      <c r="A906" s="150" t="s">
        <v>357</v>
      </c>
      <c r="B906" s="74">
        <v>893</v>
      </c>
      <c r="C906" s="82"/>
      <c r="D906" s="82"/>
      <c r="E906" s="82"/>
      <c r="F906" s="82"/>
      <c r="G906" s="82"/>
    </row>
    <row r="907" spans="1:7" ht="17.25" hidden="1" customHeight="1" x14ac:dyDescent="0.25">
      <c r="A907" s="150" t="s">
        <v>357</v>
      </c>
      <c r="B907" s="74">
        <v>894</v>
      </c>
      <c r="C907" s="82"/>
      <c r="D907" s="82"/>
      <c r="E907" s="82"/>
      <c r="F907" s="82"/>
      <c r="G907" s="82"/>
    </row>
    <row r="908" spans="1:7" ht="17.25" hidden="1" customHeight="1" x14ac:dyDescent="0.25">
      <c r="A908" s="150" t="s">
        <v>357</v>
      </c>
      <c r="B908" s="74">
        <v>895</v>
      </c>
      <c r="C908" s="89"/>
      <c r="D908" s="90"/>
      <c r="E908" s="82"/>
      <c r="F908" s="82"/>
      <c r="G908" s="82"/>
    </row>
    <row r="909" spans="1:7" ht="17.25" hidden="1" customHeight="1" x14ac:dyDescent="0.25">
      <c r="A909" s="150" t="s">
        <v>357</v>
      </c>
      <c r="B909" s="74">
        <v>896</v>
      </c>
      <c r="C909" s="82"/>
      <c r="D909" s="82"/>
      <c r="E909" s="82"/>
      <c r="F909" s="82"/>
      <c r="G909" s="82"/>
    </row>
    <row r="910" spans="1:7" ht="17.25" hidden="1" customHeight="1" x14ac:dyDescent="0.25">
      <c r="A910" s="150" t="s">
        <v>357</v>
      </c>
      <c r="B910" s="74">
        <v>897</v>
      </c>
      <c r="C910" s="82"/>
      <c r="D910" s="82"/>
      <c r="E910" s="82"/>
      <c r="F910" s="82"/>
      <c r="G910" s="82"/>
    </row>
    <row r="911" spans="1:7" ht="17.25" hidden="1" customHeight="1" x14ac:dyDescent="0.25">
      <c r="A911" s="150" t="s">
        <v>357</v>
      </c>
      <c r="B911" s="74">
        <v>898</v>
      </c>
      <c r="C911" s="89"/>
      <c r="D911" s="90"/>
      <c r="E911" s="82"/>
      <c r="F911" s="82"/>
      <c r="G911" s="82"/>
    </row>
    <row r="912" spans="1:7" ht="17.25" hidden="1" customHeight="1" x14ac:dyDescent="0.25">
      <c r="A912" s="150" t="s">
        <v>357</v>
      </c>
      <c r="B912" s="74">
        <v>899</v>
      </c>
      <c r="C912" s="89"/>
      <c r="D912" s="90"/>
      <c r="E912" s="82"/>
      <c r="F912" s="82"/>
      <c r="G912" s="82"/>
    </row>
    <row r="913" spans="1:7" ht="17.25" hidden="1" customHeight="1" x14ac:dyDescent="0.25">
      <c r="A913" s="150" t="s">
        <v>357</v>
      </c>
      <c r="B913" s="85">
        <v>900</v>
      </c>
      <c r="C913" s="122" t="s">
        <v>405</v>
      </c>
      <c r="D913" s="122" t="s">
        <v>405</v>
      </c>
      <c r="E913" s="82"/>
      <c r="F913" s="82"/>
      <c r="G913" s="82"/>
    </row>
    <row r="914" spans="1:7" ht="26.4" hidden="1" x14ac:dyDescent="0.25">
      <c r="A914" s="150" t="s">
        <v>357</v>
      </c>
      <c r="B914" s="85">
        <v>901</v>
      </c>
      <c r="C914" s="82" t="s">
        <v>406</v>
      </c>
      <c r="D914" s="82" t="s">
        <v>407</v>
      </c>
      <c r="E914" s="82"/>
      <c r="F914" s="82"/>
      <c r="G914" s="82"/>
    </row>
    <row r="915" spans="1:7" ht="13.2" hidden="1" x14ac:dyDescent="0.25">
      <c r="A915" s="150" t="s">
        <v>357</v>
      </c>
      <c r="B915" s="85">
        <v>902</v>
      </c>
      <c r="C915" s="82" t="s">
        <v>408</v>
      </c>
      <c r="D915" s="82" t="s">
        <v>409</v>
      </c>
      <c r="E915" s="82"/>
      <c r="F915" s="82"/>
      <c r="G915" s="82"/>
    </row>
    <row r="916" spans="1:7" ht="17.25" hidden="1" customHeight="1" x14ac:dyDescent="0.25">
      <c r="A916" s="150" t="s">
        <v>357</v>
      </c>
      <c r="B916" s="74">
        <v>903</v>
      </c>
      <c r="C916" s="82"/>
      <c r="D916" s="82"/>
      <c r="E916" s="82"/>
      <c r="F916" s="82"/>
      <c r="G916" s="82"/>
    </row>
    <row r="917" spans="1:7" ht="17.25" hidden="1" customHeight="1" x14ac:dyDescent="0.25">
      <c r="A917" s="150" t="s">
        <v>357</v>
      </c>
      <c r="B917" s="74">
        <v>904</v>
      </c>
      <c r="C917" s="82"/>
      <c r="D917" s="82"/>
      <c r="E917" s="82"/>
      <c r="F917" s="82"/>
      <c r="G917" s="82"/>
    </row>
    <row r="918" spans="1:7" ht="17.25" hidden="1" customHeight="1" x14ac:dyDescent="0.25">
      <c r="A918" s="150" t="s">
        <v>357</v>
      </c>
      <c r="B918" s="74">
        <v>905</v>
      </c>
      <c r="C918" s="82"/>
      <c r="D918" s="82"/>
      <c r="E918" s="82"/>
      <c r="F918" s="82"/>
      <c r="G918" s="82"/>
    </row>
    <row r="919" spans="1:7" ht="17.25" hidden="1" customHeight="1" x14ac:dyDescent="0.25">
      <c r="A919" s="150" t="s">
        <v>357</v>
      </c>
      <c r="B919" s="74">
        <v>906</v>
      </c>
      <c r="C919" s="82"/>
      <c r="D919" s="82"/>
      <c r="E919" s="82"/>
      <c r="F919" s="82"/>
      <c r="G919" s="82"/>
    </row>
    <row r="920" spans="1:7" ht="17.25" hidden="1" customHeight="1" x14ac:dyDescent="0.25">
      <c r="A920" s="150" t="s">
        <v>357</v>
      </c>
      <c r="B920" s="74">
        <v>907</v>
      </c>
      <c r="C920" s="82"/>
      <c r="D920" s="82"/>
      <c r="E920" s="82"/>
      <c r="F920" s="82"/>
      <c r="G920" s="82"/>
    </row>
    <row r="921" spans="1:7" ht="17.25" hidden="1" customHeight="1" x14ac:dyDescent="0.25">
      <c r="A921" s="150" t="s">
        <v>357</v>
      </c>
      <c r="B921" s="74">
        <v>908</v>
      </c>
      <c r="C921" s="82"/>
      <c r="D921" s="82"/>
      <c r="E921" s="82"/>
      <c r="F921" s="82"/>
      <c r="G921" s="82"/>
    </row>
    <row r="922" spans="1:7" ht="17.25" hidden="1" customHeight="1" x14ac:dyDescent="0.25">
      <c r="A922" s="150" t="s">
        <v>357</v>
      </c>
      <c r="B922" s="74">
        <v>909</v>
      </c>
      <c r="C922" s="82"/>
      <c r="D922" s="82"/>
      <c r="E922" s="82"/>
      <c r="F922" s="82"/>
      <c r="G922" s="82"/>
    </row>
    <row r="923" spans="1:7" ht="17.25" hidden="1" customHeight="1" x14ac:dyDescent="0.25">
      <c r="A923" s="150" t="s">
        <v>357</v>
      </c>
      <c r="B923" s="85">
        <v>910</v>
      </c>
      <c r="C923" s="122" t="s">
        <v>410</v>
      </c>
      <c r="D923" s="122" t="s">
        <v>411</v>
      </c>
      <c r="E923" s="82"/>
      <c r="F923" s="82"/>
      <c r="G923" s="82"/>
    </row>
    <row r="924" spans="1:7" ht="26.4" hidden="1" x14ac:dyDescent="0.25">
      <c r="A924" s="150" t="s">
        <v>357</v>
      </c>
      <c r="B924" s="85">
        <v>911</v>
      </c>
      <c r="C924" s="82" t="s">
        <v>412</v>
      </c>
      <c r="D924" s="82" t="s">
        <v>413</v>
      </c>
      <c r="E924" s="82"/>
      <c r="F924" s="82"/>
      <c r="G924" s="82"/>
    </row>
    <row r="925" spans="1:7" ht="17.25" hidden="1" customHeight="1" x14ac:dyDescent="0.25">
      <c r="A925" s="150" t="s">
        <v>357</v>
      </c>
      <c r="B925" s="85">
        <v>912</v>
      </c>
      <c r="C925" s="89" t="s">
        <v>414</v>
      </c>
      <c r="D925" s="90" t="s">
        <v>415</v>
      </c>
      <c r="E925" s="82"/>
      <c r="F925" s="82"/>
      <c r="G925" s="82"/>
    </row>
    <row r="926" spans="1:7" ht="17.25" hidden="1" customHeight="1" x14ac:dyDescent="0.25">
      <c r="A926" s="150" t="s">
        <v>357</v>
      </c>
      <c r="B926" s="74">
        <v>913</v>
      </c>
      <c r="C926" s="82"/>
      <c r="D926" s="82"/>
      <c r="E926" s="82"/>
      <c r="F926" s="82"/>
      <c r="G926" s="82"/>
    </row>
    <row r="927" spans="1:7" ht="17.25" hidden="1" customHeight="1" x14ac:dyDescent="0.25">
      <c r="A927" s="150" t="s">
        <v>357</v>
      </c>
      <c r="B927" s="74">
        <v>914</v>
      </c>
      <c r="C927" s="82"/>
      <c r="D927" s="82"/>
      <c r="E927" s="82"/>
      <c r="F927" s="82"/>
      <c r="G927" s="82"/>
    </row>
    <row r="928" spans="1:7" ht="17.25" hidden="1" customHeight="1" x14ac:dyDescent="0.25">
      <c r="A928" s="150" t="s">
        <v>357</v>
      </c>
      <c r="B928" s="74">
        <v>915</v>
      </c>
      <c r="C928" s="89"/>
      <c r="D928" s="90"/>
      <c r="E928" s="82"/>
      <c r="F928" s="82"/>
      <c r="G928" s="82"/>
    </row>
    <row r="929" spans="1:7" ht="17.25" hidden="1" customHeight="1" x14ac:dyDescent="0.25">
      <c r="A929" s="150" t="s">
        <v>357</v>
      </c>
      <c r="B929" s="74">
        <v>916</v>
      </c>
      <c r="C929" s="89"/>
      <c r="D929" s="90"/>
      <c r="E929" s="82"/>
      <c r="F929" s="82"/>
      <c r="G929" s="82"/>
    </row>
    <row r="930" spans="1:7" ht="17.25" hidden="1" customHeight="1" x14ac:dyDescent="0.25">
      <c r="A930" s="150" t="s">
        <v>357</v>
      </c>
      <c r="B930" s="74">
        <v>917</v>
      </c>
      <c r="C930" s="89"/>
      <c r="D930" s="90"/>
      <c r="E930" s="82"/>
      <c r="F930" s="82"/>
      <c r="G930" s="82"/>
    </row>
    <row r="931" spans="1:7" ht="17.25" hidden="1" customHeight="1" x14ac:dyDescent="0.25">
      <c r="A931" s="150" t="s">
        <v>357</v>
      </c>
      <c r="B931" s="74">
        <v>918</v>
      </c>
      <c r="C931" s="82"/>
      <c r="D931" s="82"/>
      <c r="E931" s="82"/>
      <c r="F931" s="82"/>
      <c r="G931" s="82"/>
    </row>
    <row r="932" spans="1:7" ht="17.25" hidden="1" customHeight="1" x14ac:dyDescent="0.25">
      <c r="A932" s="150" t="s">
        <v>357</v>
      </c>
      <c r="B932" s="74">
        <v>919</v>
      </c>
      <c r="C932" s="82"/>
      <c r="D932" s="82"/>
      <c r="E932" s="82"/>
      <c r="F932" s="82"/>
      <c r="G932" s="82"/>
    </row>
    <row r="933" spans="1:7" ht="17.25" hidden="1" customHeight="1" x14ac:dyDescent="0.25">
      <c r="A933" s="150" t="s">
        <v>357</v>
      </c>
      <c r="B933" s="85">
        <v>920</v>
      </c>
      <c r="C933" s="87" t="s">
        <v>416</v>
      </c>
      <c r="D933" s="88" t="s">
        <v>417</v>
      </c>
      <c r="E933" s="82"/>
      <c r="F933" s="82"/>
      <c r="G933" s="82"/>
    </row>
    <row r="934" spans="1:7" ht="26.4" hidden="1" x14ac:dyDescent="0.25">
      <c r="A934" s="150" t="s">
        <v>357</v>
      </c>
      <c r="B934" s="85">
        <v>921</v>
      </c>
      <c r="C934" s="89" t="s">
        <v>418</v>
      </c>
      <c r="D934" s="90" t="s">
        <v>419</v>
      </c>
      <c r="E934" s="82"/>
      <c r="F934" s="82"/>
      <c r="G934" s="82"/>
    </row>
    <row r="935" spans="1:7" ht="17.25" hidden="1" customHeight="1" x14ac:dyDescent="0.25">
      <c r="A935" s="150" t="s">
        <v>357</v>
      </c>
      <c r="B935" s="85">
        <v>922</v>
      </c>
      <c r="C935" s="89" t="s">
        <v>420</v>
      </c>
      <c r="D935" s="90" t="s">
        <v>421</v>
      </c>
      <c r="E935" s="82"/>
      <c r="F935" s="82"/>
      <c r="G935" s="82"/>
    </row>
    <row r="936" spans="1:7" ht="17.25" hidden="1" customHeight="1" x14ac:dyDescent="0.25">
      <c r="A936" s="150" t="s">
        <v>357</v>
      </c>
      <c r="B936" s="74">
        <v>923</v>
      </c>
      <c r="C936" s="82"/>
      <c r="D936" s="82"/>
      <c r="E936" s="82"/>
      <c r="F936" s="82"/>
      <c r="G936" s="82"/>
    </row>
    <row r="937" spans="1:7" ht="17.25" hidden="1" customHeight="1" x14ac:dyDescent="0.25">
      <c r="A937" s="150" t="s">
        <v>357</v>
      </c>
      <c r="B937" s="74">
        <v>924</v>
      </c>
      <c r="C937" s="82"/>
      <c r="D937" s="82"/>
      <c r="E937" s="82"/>
      <c r="F937" s="82"/>
      <c r="G937" s="82"/>
    </row>
    <row r="938" spans="1:7" ht="17.25" hidden="1" customHeight="1" x14ac:dyDescent="0.25">
      <c r="A938" s="150" t="s">
        <v>357</v>
      </c>
      <c r="B938" s="74">
        <v>925</v>
      </c>
      <c r="C938" s="82"/>
      <c r="D938" s="82"/>
      <c r="E938" s="82"/>
      <c r="F938" s="82"/>
      <c r="G938" s="82"/>
    </row>
    <row r="939" spans="1:7" ht="17.25" hidden="1" customHeight="1" x14ac:dyDescent="0.25">
      <c r="A939" s="150" t="s">
        <v>357</v>
      </c>
      <c r="B939" s="74">
        <v>926</v>
      </c>
      <c r="C939" s="82"/>
      <c r="D939" s="82"/>
      <c r="E939" s="82"/>
      <c r="F939" s="82"/>
      <c r="G939" s="82"/>
    </row>
    <row r="940" spans="1:7" ht="17.25" hidden="1" customHeight="1" x14ac:dyDescent="0.25">
      <c r="A940" s="150" t="s">
        <v>357</v>
      </c>
      <c r="B940" s="74">
        <v>927</v>
      </c>
      <c r="C940" s="82"/>
      <c r="D940" s="82"/>
      <c r="E940" s="82"/>
      <c r="F940" s="82"/>
      <c r="G940" s="82"/>
    </row>
    <row r="941" spans="1:7" ht="17.25" hidden="1" customHeight="1" x14ac:dyDescent="0.25">
      <c r="A941" s="150" t="s">
        <v>357</v>
      </c>
      <c r="B941" s="74">
        <v>928</v>
      </c>
      <c r="C941" s="82"/>
      <c r="D941" s="82"/>
      <c r="E941" s="82"/>
      <c r="F941" s="82"/>
      <c r="G941" s="82"/>
    </row>
    <row r="942" spans="1:7" ht="17.25" hidden="1" customHeight="1" x14ac:dyDescent="0.25">
      <c r="A942" s="150" t="s">
        <v>357</v>
      </c>
      <c r="B942" s="74">
        <v>929</v>
      </c>
      <c r="C942" s="82"/>
      <c r="D942" s="82"/>
      <c r="E942" s="82"/>
      <c r="F942" s="82"/>
      <c r="G942" s="82"/>
    </row>
    <row r="943" spans="1:7" ht="17.25" hidden="1" customHeight="1" x14ac:dyDescent="0.25">
      <c r="A943" s="150" t="s">
        <v>357</v>
      </c>
      <c r="B943" s="85">
        <v>930</v>
      </c>
      <c r="C943" s="122" t="s">
        <v>272</v>
      </c>
      <c r="D943" s="122" t="s">
        <v>350</v>
      </c>
      <c r="E943" s="82"/>
      <c r="F943" s="82"/>
      <c r="G943" s="82"/>
    </row>
    <row r="944" spans="1:7" ht="39.6" hidden="1" x14ac:dyDescent="0.25">
      <c r="A944" s="150" t="s">
        <v>357</v>
      </c>
      <c r="B944" s="85">
        <v>931</v>
      </c>
      <c r="C944" s="82" t="s">
        <v>422</v>
      </c>
      <c r="D944" s="82" t="s">
        <v>423</v>
      </c>
      <c r="E944" s="82"/>
      <c r="F944" s="82"/>
      <c r="G944" s="82"/>
    </row>
    <row r="945" spans="1:7" ht="13.2" hidden="1" x14ac:dyDescent="0.25">
      <c r="A945" s="150" t="s">
        <v>357</v>
      </c>
      <c r="B945" s="85">
        <v>932</v>
      </c>
      <c r="C945" s="89" t="s">
        <v>414</v>
      </c>
      <c r="D945" s="90" t="s">
        <v>424</v>
      </c>
      <c r="E945" s="82"/>
      <c r="F945" s="82"/>
      <c r="G945" s="82"/>
    </row>
    <row r="946" spans="1:7" ht="17.25" hidden="1" customHeight="1" x14ac:dyDescent="0.25">
      <c r="A946" s="150" t="s">
        <v>357</v>
      </c>
      <c r="B946" s="74">
        <v>933</v>
      </c>
      <c r="C946" s="82"/>
      <c r="D946" s="82"/>
      <c r="E946" s="82"/>
      <c r="F946" s="82"/>
      <c r="G946" s="82"/>
    </row>
    <row r="947" spans="1:7" ht="13.2" hidden="1" x14ac:dyDescent="0.25">
      <c r="A947" s="150" t="s">
        <v>357</v>
      </c>
      <c r="B947" s="74">
        <v>934</v>
      </c>
      <c r="C947" s="82"/>
      <c r="D947" s="82"/>
      <c r="E947" s="82"/>
      <c r="F947" s="82"/>
      <c r="G947" s="82"/>
    </row>
    <row r="948" spans="1:7" ht="17.25" hidden="1" customHeight="1" x14ac:dyDescent="0.25">
      <c r="A948" s="150" t="s">
        <v>357</v>
      </c>
      <c r="B948" s="85">
        <v>935</v>
      </c>
      <c r="C948" s="122" t="s">
        <v>278</v>
      </c>
      <c r="D948" s="122" t="s">
        <v>279</v>
      </c>
      <c r="E948" s="82"/>
      <c r="F948" s="82"/>
      <c r="G948" s="82"/>
    </row>
    <row r="949" spans="1:7" ht="39.6" hidden="1" x14ac:dyDescent="0.25">
      <c r="A949" s="150" t="s">
        <v>357</v>
      </c>
      <c r="B949" s="74">
        <v>936</v>
      </c>
      <c r="C949" s="82" t="s">
        <v>425</v>
      </c>
      <c r="D949" s="82" t="s">
        <v>426</v>
      </c>
      <c r="E949" s="82"/>
      <c r="F949" s="82"/>
      <c r="G949" s="82"/>
    </row>
    <row r="950" spans="1:7" ht="132" hidden="1" x14ac:dyDescent="0.25">
      <c r="A950" s="150" t="s">
        <v>357</v>
      </c>
      <c r="B950" s="74">
        <v>937</v>
      </c>
      <c r="C950" s="82" t="s">
        <v>427</v>
      </c>
      <c r="D950" s="82" t="s">
        <v>428</v>
      </c>
      <c r="E950" s="82"/>
      <c r="F950" s="82"/>
      <c r="G950" s="82"/>
    </row>
    <row r="951" spans="1:7" ht="17.25" hidden="1" customHeight="1" x14ac:dyDescent="0.25">
      <c r="A951" s="150" t="s">
        <v>357</v>
      </c>
      <c r="B951" s="74">
        <v>938</v>
      </c>
      <c r="C951" s="82"/>
      <c r="D951" s="82"/>
      <c r="E951" s="82"/>
      <c r="F951" s="82"/>
      <c r="G951" s="82"/>
    </row>
    <row r="952" spans="1:7" ht="17.25" hidden="1" customHeight="1" x14ac:dyDescent="0.25">
      <c r="A952" s="150" t="s">
        <v>357</v>
      </c>
      <c r="B952" s="74">
        <v>939</v>
      </c>
      <c r="C952" s="82"/>
      <c r="D952" s="82"/>
      <c r="E952" s="82"/>
      <c r="F952" s="82"/>
      <c r="G952" s="82"/>
    </row>
    <row r="953" spans="1:7" ht="17.25" hidden="1" customHeight="1" x14ac:dyDescent="0.25">
      <c r="A953" s="150" t="s">
        <v>357</v>
      </c>
      <c r="B953" s="74">
        <v>940</v>
      </c>
      <c r="C953" s="82"/>
      <c r="D953" s="82"/>
      <c r="E953" s="82"/>
      <c r="F953" s="82"/>
      <c r="G953" s="82"/>
    </row>
    <row r="954" spans="1:7" ht="17.25" hidden="1" customHeight="1" x14ac:dyDescent="0.25">
      <c r="A954" s="150" t="s">
        <v>357</v>
      </c>
      <c r="B954" s="74">
        <v>941</v>
      </c>
      <c r="C954" s="82"/>
      <c r="D954" s="82"/>
      <c r="E954" s="82"/>
      <c r="F954" s="82"/>
      <c r="G954" s="82"/>
    </row>
    <row r="955" spans="1:7" ht="17.25" hidden="1" customHeight="1" x14ac:dyDescent="0.25">
      <c r="A955" s="150" t="s">
        <v>357</v>
      </c>
      <c r="B955" s="74">
        <v>942</v>
      </c>
      <c r="C955" s="82"/>
      <c r="D955" s="82"/>
      <c r="E955" s="82"/>
      <c r="F955" s="82"/>
      <c r="G955" s="82"/>
    </row>
    <row r="956" spans="1:7" ht="17.25" hidden="1" customHeight="1" x14ac:dyDescent="0.25">
      <c r="A956" s="150" t="s">
        <v>357</v>
      </c>
      <c r="B956" s="74">
        <v>943</v>
      </c>
      <c r="C956" s="82"/>
      <c r="D956" s="82"/>
      <c r="E956" s="82"/>
      <c r="F956" s="82"/>
      <c r="G956" s="82"/>
    </row>
    <row r="957" spans="1:7" ht="17.25" hidden="1" customHeight="1" x14ac:dyDescent="0.25">
      <c r="A957" s="150" t="s">
        <v>357</v>
      </c>
      <c r="B957" s="74">
        <v>944</v>
      </c>
      <c r="C957" s="82"/>
      <c r="D957" s="82"/>
      <c r="E957" s="82"/>
      <c r="F957" s="82"/>
      <c r="G957" s="82"/>
    </row>
    <row r="958" spans="1:7" ht="17.25" hidden="1" customHeight="1" x14ac:dyDescent="0.25">
      <c r="A958" s="150" t="s">
        <v>357</v>
      </c>
      <c r="B958" s="74">
        <v>945</v>
      </c>
      <c r="C958" s="82"/>
      <c r="D958" s="82"/>
      <c r="E958" s="82"/>
      <c r="F958" s="82"/>
      <c r="G958" s="82"/>
    </row>
    <row r="959" spans="1:7" ht="17.25" hidden="1" customHeight="1" x14ac:dyDescent="0.25">
      <c r="A959" s="150" t="s">
        <v>357</v>
      </c>
      <c r="B959" s="74">
        <v>946</v>
      </c>
      <c r="C959" s="82"/>
      <c r="D959" s="82"/>
      <c r="E959" s="82"/>
      <c r="F959" s="82"/>
      <c r="G959" s="82"/>
    </row>
    <row r="960" spans="1:7" ht="17.25" hidden="1" customHeight="1" x14ac:dyDescent="0.25">
      <c r="A960" s="150" t="s">
        <v>357</v>
      </c>
      <c r="B960" s="74">
        <v>947</v>
      </c>
      <c r="C960" s="82"/>
      <c r="D960" s="82"/>
      <c r="E960" s="82"/>
      <c r="F960" s="82"/>
      <c r="G960" s="82"/>
    </row>
    <row r="961" spans="1:7" ht="17.25" hidden="1" customHeight="1" x14ac:dyDescent="0.25">
      <c r="A961" s="150" t="s">
        <v>357</v>
      </c>
      <c r="B961" s="74">
        <v>948</v>
      </c>
      <c r="C961" s="82"/>
      <c r="D961" s="82"/>
      <c r="E961" s="82"/>
      <c r="F961" s="82"/>
      <c r="G961" s="82"/>
    </row>
    <row r="962" spans="1:7" ht="17.25" hidden="1" customHeight="1" x14ac:dyDescent="0.25">
      <c r="A962" s="150" t="s">
        <v>357</v>
      </c>
      <c r="B962" s="74">
        <v>949</v>
      </c>
      <c r="C962" s="82"/>
      <c r="D962" s="82"/>
      <c r="E962" s="82"/>
      <c r="F962" s="82"/>
      <c r="G962" s="82"/>
    </row>
    <row r="963" spans="1:7" ht="17.25" hidden="1" customHeight="1" x14ac:dyDescent="0.25">
      <c r="A963" s="150" t="s">
        <v>357</v>
      </c>
      <c r="B963" s="74">
        <v>950</v>
      </c>
      <c r="C963" s="82"/>
      <c r="D963" s="82"/>
      <c r="E963" s="82"/>
      <c r="F963" s="82"/>
      <c r="G963" s="82"/>
    </row>
    <row r="964" spans="1:7" ht="17.25" hidden="1" customHeight="1" x14ac:dyDescent="0.25">
      <c r="A964" s="150" t="s">
        <v>357</v>
      </c>
      <c r="B964" s="74">
        <v>951</v>
      </c>
      <c r="C964" s="82"/>
      <c r="D964" s="82"/>
      <c r="E964" s="82"/>
      <c r="F964" s="82"/>
      <c r="G964" s="82"/>
    </row>
    <row r="965" spans="1:7" ht="17.25" hidden="1" customHeight="1" x14ac:dyDescent="0.25">
      <c r="A965" s="150" t="s">
        <v>357</v>
      </c>
      <c r="B965" s="74">
        <v>952</v>
      </c>
      <c r="C965" s="82"/>
      <c r="D965" s="82"/>
      <c r="E965" s="82"/>
      <c r="F965" s="82"/>
      <c r="G965" s="82"/>
    </row>
    <row r="966" spans="1:7" ht="17.25" hidden="1" customHeight="1" x14ac:dyDescent="0.25">
      <c r="A966" s="150" t="s">
        <v>357</v>
      </c>
      <c r="B966" s="74">
        <v>953</v>
      </c>
      <c r="C966" s="82"/>
      <c r="D966" s="82"/>
      <c r="E966" s="82"/>
      <c r="F966" s="82"/>
      <c r="G966" s="82"/>
    </row>
    <row r="967" spans="1:7" ht="17.25" hidden="1" customHeight="1" x14ac:dyDescent="0.25">
      <c r="A967" s="150" t="s">
        <v>357</v>
      </c>
      <c r="B967" s="74">
        <v>954</v>
      </c>
      <c r="C967" s="82"/>
      <c r="D967" s="82"/>
      <c r="E967" s="82"/>
      <c r="F967" s="82"/>
      <c r="G967" s="82"/>
    </row>
    <row r="968" spans="1:7" ht="17.25" hidden="1" customHeight="1" x14ac:dyDescent="0.25">
      <c r="A968" s="150" t="s">
        <v>357</v>
      </c>
      <c r="B968" s="74">
        <v>955</v>
      </c>
      <c r="C968" s="82"/>
      <c r="D968" s="82"/>
      <c r="E968" s="82"/>
      <c r="F968" s="82"/>
      <c r="G968" s="82"/>
    </row>
    <row r="969" spans="1:7" ht="17.25" hidden="1" customHeight="1" x14ac:dyDescent="0.25">
      <c r="A969" s="150" t="s">
        <v>357</v>
      </c>
      <c r="B969" s="74">
        <v>956</v>
      </c>
      <c r="C969" s="82"/>
      <c r="D969" s="82"/>
      <c r="E969" s="82"/>
      <c r="F969" s="82"/>
      <c r="G969" s="82"/>
    </row>
    <row r="970" spans="1:7" ht="17.25" hidden="1" customHeight="1" x14ac:dyDescent="0.25">
      <c r="A970" s="150" t="s">
        <v>357</v>
      </c>
      <c r="B970" s="74">
        <v>957</v>
      </c>
      <c r="C970" s="82"/>
      <c r="D970" s="82"/>
      <c r="E970" s="82"/>
      <c r="F970" s="82"/>
      <c r="G970" s="82"/>
    </row>
    <row r="971" spans="1:7" ht="17.25" hidden="1" customHeight="1" x14ac:dyDescent="0.25">
      <c r="A971" s="150" t="s">
        <v>357</v>
      </c>
      <c r="B971" s="74">
        <v>958</v>
      </c>
      <c r="C971" s="82"/>
      <c r="D971" s="82"/>
      <c r="E971" s="82"/>
      <c r="F971" s="82"/>
      <c r="G971" s="82"/>
    </row>
    <row r="972" spans="1:7" ht="17.25" hidden="1" customHeight="1" x14ac:dyDescent="0.25">
      <c r="A972" s="150" t="s">
        <v>357</v>
      </c>
      <c r="B972" s="74">
        <v>959</v>
      </c>
      <c r="C972" s="82"/>
      <c r="D972" s="82"/>
      <c r="E972" s="82"/>
      <c r="F972" s="82"/>
      <c r="G972" s="82"/>
    </row>
    <row r="973" spans="1:7" ht="17.25" hidden="1" customHeight="1" x14ac:dyDescent="0.25">
      <c r="A973" s="150" t="s">
        <v>357</v>
      </c>
      <c r="B973" s="74">
        <v>960</v>
      </c>
      <c r="C973" s="82"/>
      <c r="D973" s="82"/>
      <c r="E973" s="82"/>
      <c r="F973" s="82"/>
      <c r="G973" s="82"/>
    </row>
    <row r="974" spans="1:7" ht="17.25" hidden="1" customHeight="1" x14ac:dyDescent="0.25">
      <c r="A974" s="150" t="s">
        <v>357</v>
      </c>
      <c r="B974" s="74">
        <v>961</v>
      </c>
      <c r="C974" s="82"/>
      <c r="D974" s="82"/>
      <c r="E974" s="82"/>
      <c r="F974" s="82"/>
      <c r="G974" s="82"/>
    </row>
    <row r="975" spans="1:7" ht="17.25" hidden="1" customHeight="1" x14ac:dyDescent="0.25">
      <c r="A975" s="150" t="s">
        <v>357</v>
      </c>
      <c r="B975" s="74">
        <v>962</v>
      </c>
      <c r="C975" s="82"/>
      <c r="D975" s="82"/>
      <c r="E975" s="82"/>
      <c r="F975" s="82"/>
      <c r="G975" s="82"/>
    </row>
    <row r="976" spans="1:7" ht="17.25" hidden="1" customHeight="1" x14ac:dyDescent="0.25">
      <c r="A976" s="150" t="s">
        <v>357</v>
      </c>
      <c r="B976" s="74">
        <v>963</v>
      </c>
      <c r="C976" s="82"/>
      <c r="D976" s="82"/>
      <c r="E976" s="82"/>
      <c r="F976" s="82"/>
      <c r="G976" s="82"/>
    </row>
    <row r="977" spans="1:7" ht="17.25" hidden="1" customHeight="1" x14ac:dyDescent="0.25">
      <c r="A977" s="150" t="s">
        <v>357</v>
      </c>
      <c r="B977" s="74">
        <v>964</v>
      </c>
      <c r="C977" s="82"/>
      <c r="D977" s="82"/>
      <c r="E977" s="82"/>
      <c r="F977" s="82"/>
      <c r="G977" s="82"/>
    </row>
    <row r="978" spans="1:7" ht="17.25" hidden="1" customHeight="1" x14ac:dyDescent="0.25">
      <c r="A978" s="150" t="s">
        <v>357</v>
      </c>
      <c r="B978" s="74">
        <v>965</v>
      </c>
      <c r="C978" s="82"/>
      <c r="D978" s="82"/>
      <c r="E978" s="82"/>
      <c r="F978" s="82"/>
      <c r="G978" s="82"/>
    </row>
    <row r="979" spans="1:7" ht="17.25" hidden="1" customHeight="1" thickBot="1" x14ac:dyDescent="0.3">
      <c r="A979" s="155"/>
      <c r="B979" s="81"/>
      <c r="C979" s="52"/>
      <c r="D979" s="52"/>
      <c r="E979" s="52"/>
      <c r="F979" s="52"/>
      <c r="G979" s="52"/>
    </row>
    <row r="980" spans="1:7" ht="17.25" customHeight="1" x14ac:dyDescent="0.25">
      <c r="A980" s="157" t="s">
        <v>429</v>
      </c>
      <c r="B980" s="74">
        <v>967</v>
      </c>
      <c r="D980" s="15"/>
      <c r="E980" s="15"/>
      <c r="F980" s="15"/>
      <c r="G980" s="15"/>
    </row>
    <row r="981" spans="1:7" ht="17.25" customHeight="1" x14ac:dyDescent="0.25">
      <c r="A981" s="157" t="s">
        <v>429</v>
      </c>
      <c r="B981" s="74">
        <v>968</v>
      </c>
      <c r="C981" s="158"/>
      <c r="D981" s="15"/>
      <c r="E981" s="15"/>
      <c r="F981" s="15"/>
      <c r="G981" s="15"/>
    </row>
    <row r="982" spans="1:7" ht="17.25" customHeight="1" x14ac:dyDescent="0.25">
      <c r="A982" s="157" t="s">
        <v>429</v>
      </c>
      <c r="B982" s="74">
        <v>969</v>
      </c>
      <c r="C982" s="158"/>
      <c r="D982" s="15"/>
      <c r="E982" s="15"/>
      <c r="F982" s="15"/>
      <c r="G982" s="15"/>
    </row>
    <row r="983" spans="1:7" ht="17.25" customHeight="1" x14ac:dyDescent="0.25">
      <c r="A983" s="157" t="s">
        <v>429</v>
      </c>
      <c r="B983" s="74">
        <v>970</v>
      </c>
      <c r="C983" s="158"/>
      <c r="D983" s="15"/>
      <c r="E983" s="15"/>
      <c r="F983" s="15"/>
      <c r="G983" s="15"/>
    </row>
    <row r="984" spans="1:7" ht="17.25" customHeight="1" x14ac:dyDescent="0.25">
      <c r="A984" s="157" t="s">
        <v>429</v>
      </c>
      <c r="B984" s="74">
        <v>971</v>
      </c>
      <c r="C984" s="158"/>
      <c r="D984" s="15"/>
      <c r="E984" s="15"/>
      <c r="F984" s="15"/>
      <c r="G984" s="15"/>
    </row>
    <row r="985" spans="1:7" ht="17.25" customHeight="1" x14ac:dyDescent="0.25">
      <c r="A985" s="157" t="s">
        <v>429</v>
      </c>
      <c r="B985" s="74">
        <v>972</v>
      </c>
      <c r="C985" s="158"/>
      <c r="D985" s="15"/>
      <c r="E985" s="15"/>
      <c r="F985" s="15"/>
      <c r="G985" s="15"/>
    </row>
    <row r="986" spans="1:7" ht="17.25" customHeight="1" x14ac:dyDescent="0.25">
      <c r="A986" s="157" t="s">
        <v>429</v>
      </c>
      <c r="B986" s="74">
        <v>973</v>
      </c>
      <c r="C986" s="158"/>
      <c r="D986" s="15"/>
      <c r="E986" s="15"/>
      <c r="F986" s="15"/>
      <c r="G986" s="15"/>
    </row>
    <row r="987" spans="1:7" ht="17.25" customHeight="1" x14ac:dyDescent="0.25">
      <c r="A987" s="157" t="s">
        <v>429</v>
      </c>
      <c r="B987" s="74">
        <v>974</v>
      </c>
      <c r="C987" s="158"/>
      <c r="D987" s="15"/>
      <c r="E987" s="15"/>
      <c r="F987" s="15"/>
      <c r="G987" s="15"/>
    </row>
    <row r="988" spans="1:7" ht="17.25" customHeight="1" x14ac:dyDescent="0.25">
      <c r="A988" s="157" t="s">
        <v>429</v>
      </c>
      <c r="B988" s="74">
        <v>975</v>
      </c>
      <c r="C988" s="158"/>
      <c r="D988" s="15"/>
      <c r="E988" s="15"/>
      <c r="F988" s="15"/>
      <c r="G988" s="15"/>
    </row>
    <row r="989" spans="1:7" ht="17.25" customHeight="1" x14ac:dyDescent="0.25">
      <c r="A989" s="157" t="s">
        <v>429</v>
      </c>
      <c r="B989" s="74">
        <v>976</v>
      </c>
      <c r="C989" s="158"/>
      <c r="D989" s="15"/>
      <c r="E989" s="15"/>
      <c r="F989" s="15"/>
      <c r="G989" s="15"/>
    </row>
    <row r="990" spans="1:7" ht="17.25" customHeight="1" x14ac:dyDescent="0.25">
      <c r="A990" s="157" t="s">
        <v>429</v>
      </c>
      <c r="B990" s="74">
        <v>977</v>
      </c>
      <c r="C990" s="158"/>
      <c r="D990" s="15"/>
      <c r="E990" s="15"/>
      <c r="F990" s="15"/>
      <c r="G990" s="15"/>
    </row>
    <row r="991" spans="1:7" ht="17.25" customHeight="1" x14ac:dyDescent="0.25">
      <c r="A991" s="157" t="s">
        <v>429</v>
      </c>
      <c r="B991" s="74">
        <v>978</v>
      </c>
      <c r="C991" s="158"/>
      <c r="D991" s="15"/>
      <c r="E991" s="15"/>
      <c r="F991" s="15"/>
      <c r="G991" s="15"/>
    </row>
    <row r="992" spans="1:7" ht="17.25" customHeight="1" x14ac:dyDescent="0.25">
      <c r="A992" s="157" t="s">
        <v>429</v>
      </c>
      <c r="B992" s="74">
        <v>979</v>
      </c>
      <c r="C992" s="158"/>
      <c r="D992" s="15"/>
      <c r="E992" s="15"/>
      <c r="F992" s="15"/>
      <c r="G992" s="15"/>
    </row>
    <row r="993" spans="1:7" ht="17.25" customHeight="1" x14ac:dyDescent="0.25">
      <c r="A993" s="157" t="s">
        <v>429</v>
      </c>
      <c r="B993" s="74">
        <v>980</v>
      </c>
      <c r="C993" s="158"/>
      <c r="D993" s="15"/>
      <c r="E993" s="15"/>
      <c r="F993" s="15"/>
      <c r="G993" s="15"/>
    </row>
    <row r="994" spans="1:7" ht="17.25" customHeight="1" x14ac:dyDescent="0.25">
      <c r="A994" s="157" t="s">
        <v>429</v>
      </c>
      <c r="B994" s="85">
        <v>981</v>
      </c>
      <c r="C994" s="82" t="s">
        <v>430</v>
      </c>
      <c r="D994" s="82" t="s">
        <v>430</v>
      </c>
      <c r="E994" s="82"/>
      <c r="F994" s="82"/>
      <c r="G994" s="82"/>
    </row>
    <row r="995" spans="1:7" ht="17.25" customHeight="1" x14ac:dyDescent="0.25">
      <c r="A995" s="157" t="s">
        <v>429</v>
      </c>
      <c r="B995" s="74">
        <v>982</v>
      </c>
      <c r="C995" s="82"/>
      <c r="D995" s="82"/>
      <c r="E995" s="82"/>
      <c r="F995" s="82"/>
      <c r="G995" s="82"/>
    </row>
    <row r="996" spans="1:7" ht="17.25" customHeight="1" x14ac:dyDescent="0.25">
      <c r="A996" s="157" t="s">
        <v>429</v>
      </c>
      <c r="B996" s="74">
        <v>983</v>
      </c>
      <c r="C996" s="82"/>
      <c r="D996" s="82"/>
      <c r="E996" s="82"/>
      <c r="F996" s="82"/>
      <c r="G996" s="82"/>
    </row>
    <row r="997" spans="1:7" ht="17.25" customHeight="1" x14ac:dyDescent="0.25">
      <c r="A997" s="157" t="s">
        <v>429</v>
      </c>
      <c r="B997" s="74">
        <v>984</v>
      </c>
      <c r="C997" s="82"/>
      <c r="D997" s="82"/>
      <c r="E997" s="82"/>
      <c r="F997" s="82"/>
      <c r="G997" s="82"/>
    </row>
    <row r="998" spans="1:7" ht="17.25" customHeight="1" x14ac:dyDescent="0.25">
      <c r="A998" s="157" t="s">
        <v>429</v>
      </c>
      <c r="B998" s="74">
        <v>985</v>
      </c>
      <c r="C998" s="82"/>
      <c r="D998" s="82"/>
      <c r="E998" s="82"/>
      <c r="F998" s="82"/>
      <c r="G998" s="82"/>
    </row>
    <row r="999" spans="1:7" ht="17.25" customHeight="1" x14ac:dyDescent="0.25">
      <c r="A999" s="157" t="s">
        <v>429</v>
      </c>
      <c r="B999" s="74">
        <v>986</v>
      </c>
      <c r="C999" s="82"/>
      <c r="D999" s="82"/>
      <c r="E999" s="82"/>
      <c r="F999" s="82"/>
      <c r="G999" s="82"/>
    </row>
    <row r="1000" spans="1:7" ht="17.25" customHeight="1" x14ac:dyDescent="0.25">
      <c r="A1000" s="157" t="s">
        <v>429</v>
      </c>
      <c r="B1000" s="74">
        <v>987</v>
      </c>
      <c r="C1000" s="82"/>
      <c r="D1000" s="82"/>
      <c r="E1000" s="82"/>
      <c r="F1000" s="82"/>
      <c r="G1000" s="82"/>
    </row>
    <row r="1001" spans="1:7" ht="17.25" customHeight="1" x14ac:dyDescent="0.25">
      <c r="A1001" s="157" t="s">
        <v>429</v>
      </c>
      <c r="B1001" s="74">
        <v>988</v>
      </c>
      <c r="C1001" s="82"/>
      <c r="D1001" s="82"/>
      <c r="E1001" s="82"/>
      <c r="F1001" s="82"/>
      <c r="G1001" s="82"/>
    </row>
    <row r="1002" spans="1:7" ht="17.25" customHeight="1" x14ac:dyDescent="0.25">
      <c r="A1002" s="157" t="s">
        <v>429</v>
      </c>
      <c r="B1002" s="74">
        <v>989</v>
      </c>
      <c r="C1002" s="130"/>
      <c r="D1002" s="130"/>
      <c r="E1002" s="82"/>
      <c r="F1002" s="82"/>
      <c r="G1002" s="82"/>
    </row>
    <row r="1003" spans="1:7" ht="17.25" customHeight="1" x14ac:dyDescent="0.25">
      <c r="A1003" s="157" t="s">
        <v>429</v>
      </c>
      <c r="B1003" s="74">
        <v>990</v>
      </c>
      <c r="C1003" s="130"/>
      <c r="D1003" s="130"/>
      <c r="E1003" s="82"/>
      <c r="F1003" s="82"/>
      <c r="G1003" s="82"/>
    </row>
    <row r="1004" spans="1:7" ht="17.25" customHeight="1" x14ac:dyDescent="0.25">
      <c r="A1004" s="157" t="s">
        <v>429</v>
      </c>
      <c r="B1004" s="85">
        <v>991</v>
      </c>
      <c r="C1004" s="132"/>
      <c r="D1004" s="130"/>
      <c r="E1004" s="82"/>
      <c r="F1004" s="82"/>
      <c r="G1004" s="82"/>
    </row>
    <row r="1005" spans="1:7" ht="17.25" customHeight="1" x14ac:dyDescent="0.25">
      <c r="A1005" s="157" t="s">
        <v>429</v>
      </c>
      <c r="B1005" s="74">
        <v>992</v>
      </c>
      <c r="C1005" s="132"/>
      <c r="D1005" s="130"/>
      <c r="E1005" s="82"/>
      <c r="F1005" s="82"/>
      <c r="G1005" s="82"/>
    </row>
    <row r="1006" spans="1:7" ht="17.25" customHeight="1" x14ac:dyDescent="0.25">
      <c r="A1006" s="157" t="s">
        <v>429</v>
      </c>
      <c r="B1006" s="74">
        <v>993</v>
      </c>
      <c r="C1006" s="132"/>
      <c r="D1006" s="130"/>
      <c r="E1006" s="82"/>
      <c r="F1006" s="82"/>
      <c r="G1006" s="82"/>
    </row>
    <row r="1007" spans="1:7" ht="17.25" customHeight="1" x14ac:dyDescent="0.25">
      <c r="A1007" s="157" t="s">
        <v>429</v>
      </c>
      <c r="B1007" s="74">
        <v>994</v>
      </c>
      <c r="C1007" s="132"/>
      <c r="D1007" s="130"/>
      <c r="E1007" s="82"/>
      <c r="F1007" s="82"/>
      <c r="G1007" s="82"/>
    </row>
    <row r="1008" spans="1:7" ht="17.25" customHeight="1" x14ac:dyDescent="0.25">
      <c r="A1008" s="157" t="s">
        <v>429</v>
      </c>
      <c r="B1008" s="74">
        <v>995</v>
      </c>
      <c r="C1008" s="132"/>
      <c r="D1008" s="130"/>
      <c r="E1008" s="82"/>
      <c r="F1008" s="82"/>
      <c r="G1008" s="82"/>
    </row>
    <row r="1009" spans="1:7" ht="17.25" customHeight="1" x14ac:dyDescent="0.25">
      <c r="A1009" s="157" t="s">
        <v>429</v>
      </c>
      <c r="B1009" s="85">
        <v>996</v>
      </c>
      <c r="C1009" s="132"/>
      <c r="D1009" s="130"/>
      <c r="E1009" s="82"/>
      <c r="F1009" s="82"/>
      <c r="G1009" s="82"/>
    </row>
    <row r="1010" spans="1:7" ht="17.25" customHeight="1" x14ac:dyDescent="0.25">
      <c r="A1010" s="157" t="s">
        <v>429</v>
      </c>
      <c r="B1010" s="74">
        <v>997</v>
      </c>
      <c r="C1010" s="132"/>
      <c r="D1010" s="130"/>
      <c r="E1010" s="82"/>
      <c r="F1010" s="82"/>
      <c r="G1010" s="82"/>
    </row>
    <row r="1011" spans="1:7" ht="17.25" customHeight="1" x14ac:dyDescent="0.25">
      <c r="A1011" s="157" t="s">
        <v>429</v>
      </c>
      <c r="B1011" s="74">
        <v>998</v>
      </c>
      <c r="C1011" s="132"/>
      <c r="D1011" s="130"/>
      <c r="E1011" s="82"/>
      <c r="F1011" s="82"/>
      <c r="G1011" s="82"/>
    </row>
    <row r="1012" spans="1:7" ht="13.2" x14ac:dyDescent="0.25">
      <c r="A1012" s="157" t="s">
        <v>429</v>
      </c>
      <c r="B1012" s="85">
        <v>999</v>
      </c>
      <c r="C1012" s="132"/>
      <c r="D1012" s="130"/>
      <c r="E1012" s="82"/>
      <c r="F1012" s="82"/>
      <c r="G1012" s="82"/>
    </row>
    <row r="1013" spans="1:7" ht="17.25" customHeight="1" x14ac:dyDescent="0.25">
      <c r="A1013" s="157" t="s">
        <v>429</v>
      </c>
      <c r="B1013" s="74">
        <v>1000</v>
      </c>
      <c r="C1013" s="132"/>
      <c r="D1013" s="130"/>
      <c r="E1013" s="82"/>
      <c r="F1013" s="82"/>
      <c r="G1013" s="82"/>
    </row>
    <row r="1014" spans="1:7" ht="17.25" customHeight="1" x14ac:dyDescent="0.25">
      <c r="A1014" s="157" t="s">
        <v>429</v>
      </c>
      <c r="B1014" s="74">
        <v>1001</v>
      </c>
      <c r="C1014" s="132"/>
      <c r="D1014" s="130"/>
      <c r="E1014" s="82"/>
      <c r="F1014" s="82"/>
      <c r="G1014" s="82"/>
    </row>
    <row r="1015" spans="1:7" ht="17.25" customHeight="1" x14ac:dyDescent="0.25">
      <c r="A1015" s="157" t="s">
        <v>429</v>
      </c>
      <c r="B1015" s="85">
        <v>1002</v>
      </c>
      <c r="C1015" s="132"/>
      <c r="D1015" s="130"/>
      <c r="E1015" s="82"/>
      <c r="F1015" s="82"/>
      <c r="G1015" s="82"/>
    </row>
    <row r="1016" spans="1:7" ht="17.25" customHeight="1" x14ac:dyDescent="0.25">
      <c r="A1016" s="157" t="s">
        <v>429</v>
      </c>
      <c r="B1016" s="74">
        <v>1003</v>
      </c>
      <c r="C1016" s="132"/>
      <c r="D1016" s="130"/>
      <c r="E1016" s="82"/>
      <c r="F1016" s="82"/>
      <c r="G1016" s="82"/>
    </row>
    <row r="1017" spans="1:7" ht="17.25" customHeight="1" x14ac:dyDescent="0.25">
      <c r="A1017" s="157" t="s">
        <v>429</v>
      </c>
      <c r="B1017" s="74">
        <v>1004</v>
      </c>
      <c r="C1017" s="132"/>
      <c r="D1017" s="130"/>
      <c r="E1017" s="82"/>
      <c r="F1017" s="82"/>
      <c r="G1017" s="82"/>
    </row>
    <row r="1018" spans="1:7" ht="17.25" customHeight="1" x14ac:dyDescent="0.25">
      <c r="A1018" s="157" t="s">
        <v>429</v>
      </c>
      <c r="B1018" s="74">
        <v>1005</v>
      </c>
      <c r="C1018" s="132"/>
      <c r="D1018" s="130"/>
      <c r="E1018" s="82"/>
      <c r="F1018" s="82"/>
      <c r="G1018" s="82"/>
    </row>
    <row r="1019" spans="1:7" ht="17.25" customHeight="1" x14ac:dyDescent="0.25">
      <c r="A1019" s="157" t="s">
        <v>429</v>
      </c>
      <c r="B1019" s="74">
        <v>1006</v>
      </c>
      <c r="C1019" s="132"/>
      <c r="D1019" s="130"/>
      <c r="E1019" s="82"/>
      <c r="F1019" s="82"/>
      <c r="G1019" s="82"/>
    </row>
    <row r="1020" spans="1:7" ht="17.25" customHeight="1" x14ac:dyDescent="0.25">
      <c r="A1020" s="157" t="s">
        <v>429</v>
      </c>
      <c r="B1020" s="74">
        <v>1007</v>
      </c>
      <c r="C1020" s="132"/>
      <c r="D1020" s="130"/>
      <c r="E1020" s="82"/>
      <c r="F1020" s="82"/>
      <c r="G1020" s="82"/>
    </row>
    <row r="1021" spans="1:7" ht="17.25" customHeight="1" x14ac:dyDescent="0.25">
      <c r="A1021" s="157" t="s">
        <v>429</v>
      </c>
      <c r="B1021" s="85">
        <v>1008</v>
      </c>
      <c r="C1021" s="130" t="s">
        <v>431</v>
      </c>
      <c r="D1021" s="130" t="s">
        <v>431</v>
      </c>
      <c r="E1021" s="82"/>
      <c r="F1021" s="82"/>
      <c r="G1021" s="82"/>
    </row>
    <row r="1022" spans="1:7" ht="17.25" customHeight="1" x14ac:dyDescent="0.25">
      <c r="A1022" s="157" t="s">
        <v>429</v>
      </c>
      <c r="B1022" s="74">
        <v>1009</v>
      </c>
      <c r="C1022" s="130"/>
      <c r="D1022" s="130"/>
      <c r="E1022" s="82"/>
      <c r="F1022" s="82"/>
      <c r="G1022" s="82"/>
    </row>
    <row r="1023" spans="1:7" ht="17.25" customHeight="1" x14ac:dyDescent="0.25">
      <c r="A1023" s="157" t="s">
        <v>429</v>
      </c>
      <c r="B1023" s="74">
        <v>1010</v>
      </c>
      <c r="C1023" s="130"/>
      <c r="D1023" s="130"/>
      <c r="E1023" s="82"/>
      <c r="F1023" s="82"/>
      <c r="G1023" s="82"/>
    </row>
    <row r="1024" spans="1:7" ht="17.25" customHeight="1" x14ac:dyDescent="0.25">
      <c r="A1024" s="157" t="s">
        <v>429</v>
      </c>
      <c r="B1024" s="74">
        <v>1011</v>
      </c>
      <c r="C1024" s="130"/>
      <c r="D1024" s="130"/>
      <c r="E1024" s="82"/>
      <c r="F1024" s="82"/>
      <c r="G1024" s="82"/>
    </row>
    <row r="1025" spans="1:7" ht="17.25" customHeight="1" x14ac:dyDescent="0.25">
      <c r="A1025" s="157" t="s">
        <v>429</v>
      </c>
      <c r="B1025" s="74">
        <v>1012</v>
      </c>
      <c r="C1025" s="130"/>
      <c r="D1025" s="130"/>
      <c r="E1025" s="82"/>
      <c r="F1025" s="82"/>
      <c r="G1025" s="82"/>
    </row>
    <row r="1026" spans="1:7" ht="17.25" customHeight="1" x14ac:dyDescent="0.25">
      <c r="A1026" s="157" t="s">
        <v>429</v>
      </c>
      <c r="B1026" s="74">
        <v>1013</v>
      </c>
      <c r="C1026" s="130"/>
      <c r="D1026" s="130"/>
      <c r="E1026" s="82"/>
      <c r="F1026" s="82"/>
      <c r="G1026" s="82"/>
    </row>
    <row r="1027" spans="1:7" ht="17.25" customHeight="1" x14ac:dyDescent="0.25">
      <c r="A1027" s="157" t="s">
        <v>429</v>
      </c>
      <c r="B1027" s="85">
        <v>1014</v>
      </c>
      <c r="C1027" s="130"/>
      <c r="D1027" s="130"/>
      <c r="E1027" s="82"/>
      <c r="F1027" s="82"/>
      <c r="G1027" s="82"/>
    </row>
    <row r="1028" spans="1:7" ht="17.25" customHeight="1" x14ac:dyDescent="0.25">
      <c r="A1028" s="157" t="s">
        <v>429</v>
      </c>
      <c r="B1028" s="74">
        <v>1015</v>
      </c>
      <c r="C1028" s="130"/>
      <c r="D1028" s="130"/>
      <c r="E1028" s="82"/>
      <c r="F1028" s="82"/>
      <c r="G1028" s="82"/>
    </row>
    <row r="1029" spans="1:7" ht="17.25" customHeight="1" x14ac:dyDescent="0.25">
      <c r="A1029" s="157" t="s">
        <v>429</v>
      </c>
      <c r="B1029" s="74">
        <v>1016</v>
      </c>
      <c r="C1029" s="130"/>
      <c r="D1029" s="130"/>
      <c r="E1029" s="82"/>
      <c r="F1029" s="82"/>
      <c r="G1029" s="82"/>
    </row>
    <row r="1030" spans="1:7" ht="17.25" customHeight="1" x14ac:dyDescent="0.25">
      <c r="A1030" s="157" t="s">
        <v>429</v>
      </c>
      <c r="B1030" s="74">
        <v>1017</v>
      </c>
      <c r="C1030" s="130"/>
      <c r="D1030" s="130"/>
      <c r="E1030" s="82"/>
      <c r="F1030" s="82"/>
      <c r="G1030" s="82"/>
    </row>
    <row r="1031" spans="1:7" ht="17.25" customHeight="1" x14ac:dyDescent="0.25">
      <c r="A1031" s="157" t="s">
        <v>429</v>
      </c>
      <c r="B1031" s="74">
        <v>1018</v>
      </c>
      <c r="C1031" s="130"/>
      <c r="D1031" s="130"/>
      <c r="E1031" s="82"/>
      <c r="F1031" s="82"/>
      <c r="G1031" s="82"/>
    </row>
    <row r="1032" spans="1:7" ht="17.25" customHeight="1" x14ac:dyDescent="0.25">
      <c r="A1032" s="157" t="s">
        <v>429</v>
      </c>
      <c r="B1032" s="74">
        <v>1019</v>
      </c>
      <c r="C1032" s="130"/>
      <c r="D1032" s="130"/>
      <c r="E1032" s="82"/>
      <c r="F1032" s="82"/>
      <c r="G1032" s="82"/>
    </row>
    <row r="1033" spans="1:7" ht="17.25" customHeight="1" x14ac:dyDescent="0.25">
      <c r="A1033" s="157" t="s">
        <v>429</v>
      </c>
      <c r="B1033" s="74">
        <v>1020</v>
      </c>
      <c r="C1033" s="130"/>
      <c r="D1033" s="130"/>
      <c r="E1033" s="82"/>
      <c r="F1033" s="82"/>
      <c r="G1033" s="82"/>
    </row>
    <row r="1034" spans="1:7" ht="17.25" customHeight="1" x14ac:dyDescent="0.25">
      <c r="A1034" s="157" t="s">
        <v>429</v>
      </c>
      <c r="B1034" s="85">
        <v>1021</v>
      </c>
      <c r="C1034" s="132"/>
      <c r="D1034" s="130"/>
      <c r="E1034" s="82"/>
      <c r="F1034" s="82"/>
      <c r="G1034" s="82"/>
    </row>
    <row r="1035" spans="1:7" ht="17.25" customHeight="1" x14ac:dyDescent="0.25">
      <c r="A1035" s="157" t="s">
        <v>429</v>
      </c>
      <c r="B1035" s="85">
        <v>1022</v>
      </c>
      <c r="C1035" s="132"/>
      <c r="D1035" s="148"/>
      <c r="E1035" s="82"/>
      <c r="F1035" s="82"/>
      <c r="G1035" s="82"/>
    </row>
    <row r="1036" spans="1:7" ht="17.25" customHeight="1" x14ac:dyDescent="0.25">
      <c r="A1036" s="157" t="s">
        <v>429</v>
      </c>
      <c r="B1036" s="74">
        <v>1023</v>
      </c>
      <c r="C1036" s="132"/>
      <c r="D1036" s="130"/>
      <c r="E1036" s="82"/>
      <c r="F1036" s="82"/>
      <c r="G1036" s="82"/>
    </row>
    <row r="1037" spans="1:7" ht="17.25" customHeight="1" x14ac:dyDescent="0.25">
      <c r="A1037" s="157" t="s">
        <v>429</v>
      </c>
      <c r="B1037" s="74">
        <v>1024</v>
      </c>
      <c r="C1037" s="132"/>
      <c r="D1037" s="130"/>
      <c r="E1037" s="82"/>
      <c r="F1037" s="82"/>
      <c r="G1037" s="82"/>
    </row>
    <row r="1038" spans="1:7" ht="17.25" customHeight="1" x14ac:dyDescent="0.25">
      <c r="A1038" s="157" t="s">
        <v>429</v>
      </c>
      <c r="B1038" s="74">
        <v>1025</v>
      </c>
      <c r="C1038" s="132"/>
      <c r="D1038" s="130"/>
      <c r="E1038" s="82"/>
      <c r="F1038" s="82"/>
      <c r="G1038" s="82"/>
    </row>
    <row r="1039" spans="1:7" ht="17.25" customHeight="1" x14ac:dyDescent="0.25">
      <c r="A1039" s="157" t="s">
        <v>429</v>
      </c>
      <c r="B1039" s="74">
        <v>1026</v>
      </c>
      <c r="C1039" s="132"/>
      <c r="D1039" s="130"/>
      <c r="E1039" s="82"/>
      <c r="F1039" s="82"/>
      <c r="G1039" s="82"/>
    </row>
    <row r="1040" spans="1:7" ht="17.25" customHeight="1" x14ac:dyDescent="0.25">
      <c r="A1040" s="157" t="s">
        <v>429</v>
      </c>
      <c r="B1040" s="85">
        <v>1027</v>
      </c>
      <c r="C1040" s="132"/>
      <c r="D1040" s="130"/>
      <c r="E1040" s="82"/>
      <c r="F1040" s="82"/>
      <c r="G1040" s="82"/>
    </row>
    <row r="1041" spans="1:7" ht="17.25" customHeight="1" x14ac:dyDescent="0.25">
      <c r="A1041" s="157" t="s">
        <v>429</v>
      </c>
      <c r="B1041" s="74">
        <v>1028</v>
      </c>
      <c r="C1041" s="132"/>
      <c r="D1041" s="130"/>
      <c r="E1041" s="82"/>
      <c r="F1041" s="82"/>
      <c r="G1041" s="82"/>
    </row>
    <row r="1042" spans="1:7" ht="17.25" customHeight="1" x14ac:dyDescent="0.25">
      <c r="A1042" s="157" t="s">
        <v>429</v>
      </c>
      <c r="B1042" s="74">
        <v>1029</v>
      </c>
      <c r="C1042" s="132"/>
      <c r="D1042" s="130"/>
      <c r="E1042" s="82"/>
      <c r="F1042" s="82"/>
      <c r="G1042" s="82"/>
    </row>
    <row r="1043" spans="1:7" ht="17.25" customHeight="1" x14ac:dyDescent="0.25">
      <c r="A1043" s="157" t="s">
        <v>429</v>
      </c>
      <c r="B1043" s="74">
        <v>1030</v>
      </c>
      <c r="C1043" s="132"/>
      <c r="D1043" s="130"/>
      <c r="E1043" s="82"/>
      <c r="F1043" s="82"/>
      <c r="G1043" s="82"/>
    </row>
    <row r="1044" spans="1:7" ht="17.25" customHeight="1" x14ac:dyDescent="0.25">
      <c r="A1044" s="157" t="s">
        <v>429</v>
      </c>
      <c r="B1044" s="74">
        <v>1031</v>
      </c>
      <c r="C1044" s="159"/>
      <c r="D1044" s="82"/>
      <c r="E1044" s="82"/>
      <c r="F1044" s="82"/>
      <c r="G1044" s="82"/>
    </row>
    <row r="1045" spans="1:7" ht="17.25" customHeight="1" x14ac:dyDescent="0.25">
      <c r="A1045" s="157" t="s">
        <v>429</v>
      </c>
      <c r="B1045" s="74">
        <v>1032</v>
      </c>
      <c r="C1045" s="159"/>
      <c r="D1045" s="82"/>
      <c r="E1045" s="82"/>
      <c r="F1045" s="82"/>
      <c r="G1045" s="82"/>
    </row>
    <row r="1046" spans="1:7" ht="17.25" customHeight="1" x14ac:dyDescent="0.25">
      <c r="A1046" s="157" t="s">
        <v>429</v>
      </c>
      <c r="B1046" s="85">
        <v>1033</v>
      </c>
      <c r="C1046" s="82"/>
      <c r="D1046" s="82"/>
      <c r="E1046" s="82"/>
      <c r="F1046" s="82"/>
      <c r="G1046" s="82"/>
    </row>
    <row r="1047" spans="1:7" ht="17.25" customHeight="1" x14ac:dyDescent="0.25">
      <c r="A1047" s="157" t="s">
        <v>429</v>
      </c>
      <c r="B1047" s="85">
        <v>1034</v>
      </c>
      <c r="C1047" s="82"/>
      <c r="D1047" s="82"/>
      <c r="E1047" s="82"/>
      <c r="F1047" s="82"/>
      <c r="G1047" s="82"/>
    </row>
    <row r="1048" spans="1:7" ht="17.25" customHeight="1" x14ac:dyDescent="0.25">
      <c r="A1048" s="157" t="s">
        <v>429</v>
      </c>
      <c r="B1048" s="74">
        <v>1035</v>
      </c>
      <c r="C1048" s="82"/>
      <c r="D1048" s="82"/>
      <c r="E1048" s="82"/>
      <c r="F1048" s="82"/>
      <c r="G1048" s="82"/>
    </row>
    <row r="1049" spans="1:7" ht="17.25" customHeight="1" x14ac:dyDescent="0.25">
      <c r="A1049" s="157" t="s">
        <v>429</v>
      </c>
      <c r="B1049" s="74">
        <v>1036</v>
      </c>
      <c r="C1049" s="82"/>
      <c r="D1049" s="82"/>
      <c r="E1049" s="82"/>
      <c r="F1049" s="82"/>
      <c r="G1049" s="82"/>
    </row>
    <row r="1050" spans="1:7" ht="17.25" customHeight="1" x14ac:dyDescent="0.25">
      <c r="A1050" s="157" t="s">
        <v>429</v>
      </c>
      <c r="B1050" s="74">
        <v>1037</v>
      </c>
      <c r="C1050" s="82"/>
      <c r="D1050" s="82"/>
      <c r="E1050" s="82"/>
      <c r="F1050" s="82"/>
      <c r="G1050" s="82"/>
    </row>
    <row r="1051" spans="1:7" ht="17.25" customHeight="1" x14ac:dyDescent="0.25">
      <c r="A1051" s="157" t="s">
        <v>429</v>
      </c>
      <c r="B1051" s="74">
        <v>1038</v>
      </c>
      <c r="C1051" s="82"/>
      <c r="D1051" s="82"/>
      <c r="E1051" s="82"/>
      <c r="F1051" s="82"/>
      <c r="G1051" s="82"/>
    </row>
    <row r="1052" spans="1:7" ht="17.25" customHeight="1" x14ac:dyDescent="0.25">
      <c r="A1052" s="157" t="s">
        <v>429</v>
      </c>
      <c r="B1052" s="74">
        <v>1039</v>
      </c>
      <c r="C1052" s="82"/>
      <c r="D1052" s="82"/>
      <c r="E1052" s="82"/>
      <c r="F1052" s="82"/>
      <c r="G1052" s="82"/>
    </row>
    <row r="1053" spans="1:7" ht="13.2" x14ac:dyDescent="0.25">
      <c r="A1053" s="157" t="s">
        <v>429</v>
      </c>
      <c r="B1053" s="85">
        <v>1040</v>
      </c>
      <c r="C1053" s="82"/>
      <c r="D1053" s="82"/>
      <c r="E1053" s="82"/>
      <c r="F1053" s="82"/>
      <c r="G1053" s="82"/>
    </row>
    <row r="1054" spans="1:7" ht="17.25" customHeight="1" x14ac:dyDescent="0.25">
      <c r="A1054" s="157" t="s">
        <v>429</v>
      </c>
      <c r="B1054" s="74">
        <v>1041</v>
      </c>
      <c r="C1054" s="160"/>
      <c r="D1054" s="161"/>
      <c r="E1054" s="82"/>
      <c r="F1054" s="82"/>
      <c r="G1054" s="82"/>
    </row>
    <row r="1055" spans="1:7" ht="17.25" customHeight="1" x14ac:dyDescent="0.25">
      <c r="A1055" s="157" t="s">
        <v>429</v>
      </c>
      <c r="B1055" s="74">
        <v>1042</v>
      </c>
      <c r="C1055" s="160"/>
      <c r="D1055" s="161"/>
      <c r="E1055" s="82"/>
      <c r="F1055" s="82"/>
      <c r="G1055" s="82"/>
    </row>
    <row r="1056" spans="1:7" ht="17.25" customHeight="1" x14ac:dyDescent="0.25">
      <c r="A1056" s="157" t="s">
        <v>429</v>
      </c>
      <c r="B1056" s="74">
        <v>1043</v>
      </c>
      <c r="C1056" s="160"/>
      <c r="D1056" s="161"/>
      <c r="E1056" s="82"/>
      <c r="F1056" s="82"/>
      <c r="G1056" s="82"/>
    </row>
    <row r="1057" spans="1:7" ht="17.25" customHeight="1" x14ac:dyDescent="0.25">
      <c r="A1057" s="157" t="s">
        <v>429</v>
      </c>
      <c r="B1057" s="74">
        <v>1044</v>
      </c>
      <c r="C1057" s="162" t="s">
        <v>8</v>
      </c>
      <c r="D1057" s="162" t="s">
        <v>432</v>
      </c>
      <c r="E1057" s="82"/>
      <c r="F1057" s="82"/>
      <c r="G1057" s="82"/>
    </row>
    <row r="1058" spans="1:7" ht="25.95" customHeight="1" x14ac:dyDescent="0.25">
      <c r="A1058" s="157" t="s">
        <v>429</v>
      </c>
      <c r="B1058" s="74">
        <v>1045</v>
      </c>
      <c r="C1058" s="82" t="s">
        <v>433</v>
      </c>
      <c r="D1058" s="82" t="s">
        <v>434</v>
      </c>
      <c r="E1058" s="82"/>
      <c r="F1058" s="82"/>
      <c r="G1058" s="82"/>
    </row>
    <row r="1059" spans="1:7" ht="17.25" customHeight="1" x14ac:dyDescent="0.25">
      <c r="A1059" s="157" t="s">
        <v>429</v>
      </c>
      <c r="B1059" s="85">
        <v>1046</v>
      </c>
      <c r="C1059" s="82" t="s">
        <v>435</v>
      </c>
      <c r="D1059" s="82" t="s">
        <v>436</v>
      </c>
      <c r="E1059" s="82"/>
      <c r="F1059" s="82"/>
      <c r="G1059" s="82"/>
    </row>
    <row r="1060" spans="1:7" ht="17.25" customHeight="1" x14ac:dyDescent="0.25">
      <c r="A1060" s="157" t="s">
        <v>429</v>
      </c>
      <c r="B1060" s="85">
        <v>1047</v>
      </c>
      <c r="C1060" s="82" t="s">
        <v>437</v>
      </c>
      <c r="D1060" s="82" t="s">
        <v>438</v>
      </c>
      <c r="E1060" s="82"/>
      <c r="F1060" s="82"/>
      <c r="G1060" s="82"/>
    </row>
    <row r="1061" spans="1:7" ht="17.25" customHeight="1" x14ac:dyDescent="0.25">
      <c r="A1061" s="157" t="s">
        <v>429</v>
      </c>
      <c r="B1061" s="85">
        <v>1048</v>
      </c>
      <c r="C1061" s="82" t="s">
        <v>439</v>
      </c>
      <c r="D1061" s="82" t="s">
        <v>440</v>
      </c>
      <c r="E1061" s="82"/>
      <c r="F1061" s="82"/>
      <c r="G1061" s="82"/>
    </row>
    <row r="1062" spans="1:7" ht="26.4" x14ac:dyDescent="0.25">
      <c r="A1062" s="157" t="s">
        <v>429</v>
      </c>
      <c r="B1062" s="74">
        <v>1049</v>
      </c>
      <c r="C1062" s="82" t="s">
        <v>441</v>
      </c>
      <c r="D1062" s="82" t="s">
        <v>442</v>
      </c>
      <c r="E1062" s="82"/>
      <c r="F1062" s="82"/>
      <c r="G1062" s="82"/>
    </row>
    <row r="1063" spans="1:7" ht="26.4" x14ac:dyDescent="0.25">
      <c r="A1063" s="157" t="s">
        <v>429</v>
      </c>
      <c r="B1063" s="74">
        <v>1050</v>
      </c>
      <c r="C1063" s="82" t="s">
        <v>443</v>
      </c>
      <c r="D1063" s="82" t="s">
        <v>444</v>
      </c>
      <c r="E1063" s="82"/>
      <c r="F1063" s="82"/>
      <c r="G1063" s="82"/>
    </row>
    <row r="1064" spans="1:7" ht="27" customHeight="1" x14ac:dyDescent="0.25">
      <c r="A1064" s="157" t="s">
        <v>429</v>
      </c>
      <c r="B1064" s="74">
        <v>1051</v>
      </c>
      <c r="C1064" s="82" t="s">
        <v>445</v>
      </c>
      <c r="D1064" s="82" t="s">
        <v>446</v>
      </c>
      <c r="E1064" s="82"/>
      <c r="F1064" s="82"/>
      <c r="G1064" s="82"/>
    </row>
    <row r="1065" spans="1:7" ht="17.25" customHeight="1" x14ac:dyDescent="0.25">
      <c r="A1065" s="157" t="s">
        <v>429</v>
      </c>
      <c r="B1065" s="74">
        <v>1052</v>
      </c>
      <c r="C1065" s="82" t="s">
        <v>447</v>
      </c>
      <c r="D1065" s="82" t="s">
        <v>448</v>
      </c>
      <c r="E1065" s="82"/>
      <c r="F1065" s="82"/>
      <c r="G1065" s="82"/>
    </row>
    <row r="1066" spans="1:7" ht="17.25" customHeight="1" x14ac:dyDescent="0.25">
      <c r="A1066" s="157" t="s">
        <v>429</v>
      </c>
      <c r="B1066" s="74">
        <v>1053</v>
      </c>
      <c r="C1066" s="82"/>
      <c r="D1066" s="82"/>
      <c r="E1066" s="82"/>
      <c r="F1066" s="82"/>
      <c r="G1066" s="82"/>
    </row>
    <row r="1067" spans="1:7" ht="17.25" customHeight="1" x14ac:dyDescent="0.25">
      <c r="A1067" s="157" t="s">
        <v>429</v>
      </c>
      <c r="B1067" s="74">
        <v>1054</v>
      </c>
      <c r="C1067" s="82"/>
      <c r="D1067" s="82"/>
      <c r="E1067" s="82"/>
      <c r="F1067" s="82"/>
      <c r="G1067" s="82"/>
    </row>
    <row r="1068" spans="1:7" ht="17.25" customHeight="1" x14ac:dyDescent="0.25">
      <c r="A1068" s="157" t="s">
        <v>429</v>
      </c>
      <c r="B1068" s="74">
        <v>1055</v>
      </c>
      <c r="C1068" s="82" t="s">
        <v>449</v>
      </c>
      <c r="D1068" s="82" t="s">
        <v>450</v>
      </c>
      <c r="E1068" s="82"/>
      <c r="F1068" s="82"/>
      <c r="G1068" s="82"/>
    </row>
    <row r="1069" spans="1:7" ht="17.25" customHeight="1" x14ac:dyDescent="0.25">
      <c r="A1069" s="157" t="s">
        <v>429</v>
      </c>
      <c r="B1069" s="74">
        <v>1056</v>
      </c>
      <c r="C1069" s="82" t="s">
        <v>451</v>
      </c>
      <c r="D1069" s="82" t="s">
        <v>452</v>
      </c>
      <c r="E1069" s="82"/>
      <c r="F1069" s="82"/>
      <c r="G1069" s="82"/>
    </row>
    <row r="1070" spans="1:7" ht="17.25" customHeight="1" x14ac:dyDescent="0.25">
      <c r="A1070" s="157" t="s">
        <v>429</v>
      </c>
      <c r="B1070" s="74">
        <v>1057</v>
      </c>
      <c r="C1070" s="82" t="s">
        <v>453</v>
      </c>
      <c r="D1070" s="82" t="s">
        <v>454</v>
      </c>
      <c r="E1070" s="82"/>
      <c r="F1070" s="82"/>
      <c r="G1070" s="82"/>
    </row>
    <row r="1071" spans="1:7" ht="17.25" customHeight="1" x14ac:dyDescent="0.25">
      <c r="A1071" s="157" t="s">
        <v>429</v>
      </c>
      <c r="B1071" s="74">
        <v>1058</v>
      </c>
      <c r="C1071" s="82"/>
      <c r="D1071" s="82"/>
      <c r="E1071" s="82"/>
      <c r="F1071" s="82"/>
      <c r="G1071" s="82"/>
    </row>
    <row r="1072" spans="1:7" ht="17.25" customHeight="1" x14ac:dyDescent="0.25">
      <c r="A1072" s="157" t="s">
        <v>429</v>
      </c>
      <c r="B1072" s="74">
        <v>1059</v>
      </c>
      <c r="C1072" t="s">
        <v>455</v>
      </c>
      <c r="D1072" s="82" t="s">
        <v>456</v>
      </c>
      <c r="E1072" s="82"/>
      <c r="F1072" s="82"/>
      <c r="G1072" s="82"/>
    </row>
    <row r="1073" spans="1:7" ht="17.25" customHeight="1" x14ac:dyDescent="0.25">
      <c r="A1073" s="157" t="s">
        <v>429</v>
      </c>
      <c r="B1073" s="85">
        <v>1060</v>
      </c>
      <c r="C1073" s="82" t="s">
        <v>457</v>
      </c>
      <c r="D1073" s="82" t="s">
        <v>458</v>
      </c>
      <c r="E1073" s="82"/>
      <c r="F1073" s="82"/>
      <c r="G1073" s="82"/>
    </row>
    <row r="1074" spans="1:7" ht="17.25" customHeight="1" x14ac:dyDescent="0.25">
      <c r="A1074" s="157" t="s">
        <v>429</v>
      </c>
      <c r="B1074" s="74">
        <v>1061</v>
      </c>
      <c r="C1074" t="s">
        <v>459</v>
      </c>
      <c r="D1074" s="82" t="s">
        <v>460</v>
      </c>
      <c r="E1074" s="82"/>
      <c r="F1074" s="82"/>
      <c r="G1074" s="82"/>
    </row>
    <row r="1075" spans="1:7" ht="13.2" x14ac:dyDescent="0.25">
      <c r="A1075" s="157" t="s">
        <v>429</v>
      </c>
      <c r="B1075" s="85">
        <v>1062</v>
      </c>
      <c r="C1075" s="82"/>
      <c r="D1075" s="82"/>
      <c r="E1075" s="82"/>
      <c r="F1075" s="82"/>
      <c r="G1075" s="82"/>
    </row>
    <row r="1076" spans="1:7" ht="17.25" customHeight="1" x14ac:dyDescent="0.25">
      <c r="A1076" s="157" t="s">
        <v>429</v>
      </c>
      <c r="B1076" s="74">
        <v>1063</v>
      </c>
      <c r="C1076" s="82" t="s">
        <v>461</v>
      </c>
      <c r="D1076" s="82" t="s">
        <v>462</v>
      </c>
      <c r="E1076" s="82"/>
      <c r="F1076" s="82"/>
      <c r="G1076" s="82"/>
    </row>
    <row r="1077" spans="1:7" ht="13.2" x14ac:dyDescent="0.25">
      <c r="A1077" s="157" t="s">
        <v>429</v>
      </c>
      <c r="B1077" s="85">
        <v>1064</v>
      </c>
      <c r="C1077" s="82"/>
      <c r="D1077" s="82"/>
      <c r="E1077" s="82"/>
      <c r="F1077" s="82"/>
      <c r="G1077" s="82"/>
    </row>
    <row r="1078" spans="1:7" ht="17.25" customHeight="1" x14ac:dyDescent="0.25">
      <c r="A1078" s="157" t="s">
        <v>429</v>
      </c>
      <c r="B1078" s="74">
        <v>1065</v>
      </c>
      <c r="C1078" s="82" t="s">
        <v>463</v>
      </c>
      <c r="D1078" s="82" t="s">
        <v>464</v>
      </c>
      <c r="E1078" s="82"/>
      <c r="F1078" s="82"/>
      <c r="G1078" s="82"/>
    </row>
    <row r="1079" spans="1:7" ht="17.25" customHeight="1" x14ac:dyDescent="0.25">
      <c r="A1079" s="157" t="s">
        <v>429</v>
      </c>
      <c r="B1079" s="85">
        <v>1066</v>
      </c>
      <c r="C1079" s="82"/>
      <c r="D1079" s="82"/>
      <c r="E1079" s="82"/>
      <c r="F1079" s="82"/>
      <c r="G1079" s="82"/>
    </row>
    <row r="1080" spans="1:7" ht="17.25" customHeight="1" x14ac:dyDescent="0.25">
      <c r="A1080" s="157" t="s">
        <v>429</v>
      </c>
      <c r="B1080" s="74">
        <v>1067</v>
      </c>
      <c r="C1080" s="82"/>
      <c r="D1080" s="82"/>
      <c r="E1080" s="82"/>
      <c r="F1080" s="82"/>
      <c r="G1080" s="82"/>
    </row>
    <row r="1081" spans="1:7" ht="13.2" x14ac:dyDescent="0.25">
      <c r="A1081" s="157" t="s">
        <v>429</v>
      </c>
      <c r="B1081" s="85">
        <v>1068</v>
      </c>
      <c r="C1081" s="82"/>
      <c r="D1081" s="82"/>
      <c r="E1081" s="82"/>
      <c r="F1081" s="82"/>
      <c r="G1081" s="82"/>
    </row>
    <row r="1082" spans="1:7" ht="17.25" customHeight="1" x14ac:dyDescent="0.25">
      <c r="A1082" s="157" t="s">
        <v>429</v>
      </c>
      <c r="B1082" s="74">
        <v>1069</v>
      </c>
      <c r="C1082" s="82"/>
      <c r="D1082" s="82"/>
      <c r="E1082" s="82"/>
      <c r="F1082" s="82"/>
      <c r="G1082" s="82"/>
    </row>
    <row r="1083" spans="1:7" ht="17.25" customHeight="1" x14ac:dyDescent="0.25">
      <c r="A1083" s="157" t="s">
        <v>429</v>
      </c>
      <c r="B1083" s="85">
        <v>1070</v>
      </c>
      <c r="C1083" s="82"/>
      <c r="D1083" s="82"/>
      <c r="E1083" s="82"/>
      <c r="F1083" s="82"/>
      <c r="G1083" s="82"/>
    </row>
    <row r="1084" spans="1:7" ht="17.25" customHeight="1" x14ac:dyDescent="0.25">
      <c r="A1084" s="157" t="s">
        <v>429</v>
      </c>
      <c r="B1084" s="74">
        <v>1071</v>
      </c>
      <c r="C1084" s="82"/>
      <c r="D1084" s="82"/>
      <c r="E1084" s="82"/>
      <c r="F1084" s="82"/>
      <c r="G1084" s="82"/>
    </row>
    <row r="1085" spans="1:7" ht="17.25" customHeight="1" x14ac:dyDescent="0.25">
      <c r="A1085" s="157" t="s">
        <v>429</v>
      </c>
      <c r="B1085" s="85">
        <v>1072</v>
      </c>
      <c r="C1085" s="82"/>
      <c r="D1085" s="82"/>
      <c r="E1085" s="82"/>
      <c r="F1085" s="82"/>
      <c r="G1085" s="82"/>
    </row>
    <row r="1086" spans="1:7" ht="17.25" customHeight="1" x14ac:dyDescent="0.25">
      <c r="A1086" s="157" t="s">
        <v>429</v>
      </c>
      <c r="B1086" s="74">
        <v>1073</v>
      </c>
      <c r="C1086" s="82"/>
      <c r="D1086" s="82"/>
      <c r="E1086" s="82"/>
      <c r="F1086" s="82"/>
      <c r="G1086" s="82"/>
    </row>
    <row r="1087" spans="1:7" ht="13.2" x14ac:dyDescent="0.25">
      <c r="A1087" s="157" t="s">
        <v>429</v>
      </c>
      <c r="B1087" s="85">
        <v>1074</v>
      </c>
      <c r="C1087" s="82"/>
      <c r="D1087" s="148"/>
      <c r="E1087" s="82"/>
      <c r="F1087" s="82"/>
      <c r="G1087" s="82"/>
    </row>
    <row r="1088" spans="1:7" ht="17.25" customHeight="1" x14ac:dyDescent="0.25">
      <c r="A1088" s="157" t="s">
        <v>429</v>
      </c>
      <c r="B1088" s="74">
        <v>1075</v>
      </c>
      <c r="C1088" s="82"/>
      <c r="D1088" s="82"/>
      <c r="E1088" s="82"/>
      <c r="F1088" s="82"/>
      <c r="G1088" s="82"/>
    </row>
    <row r="1089" spans="1:7" ht="17.25" customHeight="1" x14ac:dyDescent="0.25">
      <c r="A1089" s="157" t="s">
        <v>429</v>
      </c>
      <c r="B1089" s="85">
        <v>1076</v>
      </c>
      <c r="C1089" s="82"/>
      <c r="D1089" s="148"/>
      <c r="E1089" s="82"/>
      <c r="F1089" s="82"/>
      <c r="G1089" s="82"/>
    </row>
    <row r="1090" spans="1:7" ht="17.25" customHeight="1" x14ac:dyDescent="0.25">
      <c r="A1090" s="157" t="s">
        <v>429</v>
      </c>
      <c r="B1090" s="74">
        <v>1077</v>
      </c>
      <c r="C1090" s="82"/>
      <c r="D1090" s="82"/>
      <c r="E1090" s="82"/>
      <c r="F1090" s="82"/>
      <c r="G1090" s="82"/>
    </row>
    <row r="1091" spans="1:7" ht="17.25" customHeight="1" x14ac:dyDescent="0.25">
      <c r="A1091" s="157" t="s">
        <v>429</v>
      </c>
      <c r="B1091" s="85">
        <v>1078</v>
      </c>
      <c r="C1091" s="82"/>
      <c r="D1091" s="82"/>
      <c r="E1091" s="82"/>
      <c r="F1091" s="82"/>
      <c r="G1091" s="82"/>
    </row>
    <row r="1092" spans="1:7" ht="17.25" customHeight="1" x14ac:dyDescent="0.25">
      <c r="A1092" s="157" t="s">
        <v>429</v>
      </c>
      <c r="B1092" s="74">
        <v>1079</v>
      </c>
      <c r="C1092" s="82"/>
      <c r="D1092" s="82"/>
      <c r="E1092" s="82"/>
      <c r="F1092" s="82"/>
      <c r="G1092" s="82"/>
    </row>
    <row r="1093" spans="1:7" ht="17.25" customHeight="1" x14ac:dyDescent="0.25">
      <c r="A1093" s="157" t="s">
        <v>429</v>
      </c>
      <c r="B1093" s="85">
        <v>1080</v>
      </c>
      <c r="C1093" s="82"/>
      <c r="D1093" s="82"/>
      <c r="E1093" s="82"/>
      <c r="F1093" s="82"/>
      <c r="G1093" s="82"/>
    </row>
    <row r="1094" spans="1:7" ht="17.25" customHeight="1" x14ac:dyDescent="0.25">
      <c r="A1094" s="157" t="s">
        <v>429</v>
      </c>
      <c r="B1094" s="74">
        <v>1081</v>
      </c>
      <c r="C1094" s="82"/>
      <c r="D1094" s="82"/>
      <c r="E1094" s="82"/>
      <c r="F1094" s="82"/>
      <c r="G1094" s="82"/>
    </row>
    <row r="1095" spans="1:7" ht="17.25" customHeight="1" x14ac:dyDescent="0.25">
      <c r="A1095" s="157" t="s">
        <v>429</v>
      </c>
      <c r="B1095" s="85">
        <v>1082</v>
      </c>
      <c r="C1095" s="82"/>
      <c r="D1095" s="82"/>
      <c r="E1095" s="82"/>
      <c r="F1095" s="82"/>
      <c r="G1095" s="82"/>
    </row>
    <row r="1096" spans="1:7" ht="17.25" customHeight="1" x14ac:dyDescent="0.25">
      <c r="A1096" s="157" t="s">
        <v>429</v>
      </c>
      <c r="B1096" s="74">
        <v>1083</v>
      </c>
      <c r="C1096" s="82"/>
      <c r="D1096" s="82"/>
      <c r="E1096" s="82"/>
      <c r="F1096" s="82"/>
      <c r="G1096" s="82"/>
    </row>
    <row r="1097" spans="1:7" ht="17.25" customHeight="1" x14ac:dyDescent="0.25">
      <c r="A1097" s="157" t="s">
        <v>429</v>
      </c>
      <c r="B1097" s="85">
        <v>1084</v>
      </c>
      <c r="C1097" s="163"/>
      <c r="D1097" s="163"/>
      <c r="E1097" s="82"/>
      <c r="F1097" s="82"/>
      <c r="G1097" s="82"/>
    </row>
    <row r="1098" spans="1:7" ht="17.25" customHeight="1" x14ac:dyDescent="0.25">
      <c r="A1098" s="157" t="s">
        <v>429</v>
      </c>
      <c r="B1098" s="74">
        <v>1085</v>
      </c>
      <c r="C1098" s="82"/>
      <c r="D1098" s="82"/>
      <c r="E1098" s="82"/>
      <c r="F1098" s="82"/>
      <c r="G1098" s="82"/>
    </row>
    <row r="1099" spans="1:7" ht="17.25" customHeight="1" x14ac:dyDescent="0.25">
      <c r="A1099" s="157" t="s">
        <v>429</v>
      </c>
      <c r="B1099" s="85">
        <v>1086</v>
      </c>
      <c r="C1099" s="82"/>
      <c r="D1099" s="82"/>
      <c r="E1099" s="82"/>
      <c r="F1099" s="82"/>
      <c r="G1099" s="82"/>
    </row>
    <row r="1100" spans="1:7" ht="17.25" customHeight="1" x14ac:dyDescent="0.25">
      <c r="A1100" s="157" t="s">
        <v>429</v>
      </c>
      <c r="B1100" s="74">
        <v>1087</v>
      </c>
      <c r="C1100" s="82"/>
      <c r="D1100" s="82"/>
      <c r="E1100" s="82"/>
      <c r="F1100" s="82"/>
      <c r="G1100" s="82"/>
    </row>
    <row r="1101" spans="1:7" ht="17.25" customHeight="1" x14ac:dyDescent="0.25">
      <c r="A1101" s="157" t="s">
        <v>429</v>
      </c>
      <c r="B1101" s="74">
        <v>1088</v>
      </c>
      <c r="C1101" s="82"/>
      <c r="D1101" s="82"/>
      <c r="E1101" s="82"/>
      <c r="F1101" s="82"/>
      <c r="G1101" s="82"/>
    </row>
    <row r="1102" spans="1:7" ht="17.25" customHeight="1" x14ac:dyDescent="0.25">
      <c r="A1102" s="157" t="s">
        <v>429</v>
      </c>
      <c r="B1102" s="74">
        <v>1089</v>
      </c>
      <c r="C1102" s="82"/>
      <c r="D1102" s="82"/>
      <c r="E1102" s="82"/>
      <c r="F1102" s="82"/>
      <c r="G1102" s="82"/>
    </row>
    <row r="1103" spans="1:7" ht="13.2" x14ac:dyDescent="0.25">
      <c r="A1103" s="157" t="s">
        <v>429</v>
      </c>
      <c r="B1103" s="85">
        <v>1090</v>
      </c>
      <c r="C1103" s="82"/>
      <c r="D1103" s="82"/>
      <c r="E1103" s="82"/>
      <c r="F1103" s="82"/>
      <c r="G1103" s="82"/>
    </row>
    <row r="1104" spans="1:7" ht="17.25" customHeight="1" x14ac:dyDescent="0.25">
      <c r="A1104" s="157" t="s">
        <v>429</v>
      </c>
      <c r="B1104" s="74">
        <v>1091</v>
      </c>
      <c r="C1104" s="82"/>
      <c r="D1104" s="82"/>
      <c r="E1104" s="82"/>
      <c r="F1104" s="82"/>
      <c r="G1104" s="82"/>
    </row>
    <row r="1105" spans="1:7" ht="17.25" customHeight="1" x14ac:dyDescent="0.25">
      <c r="A1105" s="157" t="s">
        <v>429</v>
      </c>
      <c r="B1105" s="85">
        <v>1092</v>
      </c>
      <c r="C1105" s="82"/>
      <c r="E1105" s="82"/>
      <c r="F1105" s="82"/>
      <c r="G1105" s="82"/>
    </row>
    <row r="1106" spans="1:7" ht="17.25" customHeight="1" x14ac:dyDescent="0.25">
      <c r="A1106" s="157" t="s">
        <v>429</v>
      </c>
      <c r="B1106" s="85">
        <v>1093</v>
      </c>
      <c r="C1106" s="82"/>
      <c r="D1106" s="82"/>
      <c r="E1106" s="82"/>
      <c r="F1106" s="82"/>
      <c r="G1106" s="82"/>
    </row>
    <row r="1107" spans="1:7" ht="17.25" customHeight="1" x14ac:dyDescent="0.25">
      <c r="A1107" s="157" t="s">
        <v>429</v>
      </c>
      <c r="B1107" s="74">
        <v>1094</v>
      </c>
      <c r="C1107" s="82"/>
      <c r="E1107" s="82"/>
      <c r="F1107" s="82"/>
      <c r="G1107" s="82"/>
    </row>
    <row r="1108" spans="1:7" ht="17.25" customHeight="1" x14ac:dyDescent="0.25">
      <c r="A1108" s="157" t="s">
        <v>429</v>
      </c>
      <c r="B1108" s="85">
        <v>1095</v>
      </c>
      <c r="C1108" s="82"/>
      <c r="D1108" s="82"/>
      <c r="E1108" s="82"/>
      <c r="F1108" s="82"/>
      <c r="G1108" s="82"/>
    </row>
    <row r="1109" spans="1:7" ht="17.25" customHeight="1" x14ac:dyDescent="0.25">
      <c r="A1109" s="157" t="s">
        <v>429</v>
      </c>
      <c r="B1109" s="74">
        <v>1096</v>
      </c>
      <c r="C1109" s="82"/>
      <c r="D1109" s="82"/>
      <c r="E1109" s="82"/>
      <c r="F1109" s="82"/>
      <c r="G1109" s="82"/>
    </row>
    <row r="1110" spans="1:7" ht="17.25" customHeight="1" x14ac:dyDescent="0.25">
      <c r="A1110" s="157" t="s">
        <v>429</v>
      </c>
      <c r="B1110" s="74">
        <v>1097</v>
      </c>
      <c r="C1110" s="82"/>
      <c r="D1110" s="82"/>
      <c r="E1110" s="82"/>
      <c r="F1110" s="82"/>
      <c r="G1110" s="82"/>
    </row>
    <row r="1111" spans="1:7" ht="17.25" customHeight="1" x14ac:dyDescent="0.25">
      <c r="A1111" s="157" t="s">
        <v>429</v>
      </c>
      <c r="B1111" s="74">
        <v>1098</v>
      </c>
      <c r="C1111" s="82"/>
      <c r="D1111" s="82"/>
      <c r="E1111" s="82"/>
      <c r="F1111" s="82"/>
      <c r="G1111" s="82"/>
    </row>
    <row r="1112" spans="1:7" ht="17.25" customHeight="1" x14ac:dyDescent="0.25">
      <c r="A1112" s="157" t="s">
        <v>429</v>
      </c>
      <c r="B1112" s="74">
        <v>1099</v>
      </c>
      <c r="C1112" s="82"/>
      <c r="D1112" s="82"/>
      <c r="E1112" s="82"/>
      <c r="F1112" s="82"/>
      <c r="G1112" s="82"/>
    </row>
    <row r="1113" spans="1:7" ht="17.25" customHeight="1" x14ac:dyDescent="0.25">
      <c r="A1113" s="157" t="s">
        <v>429</v>
      </c>
      <c r="B1113" s="74">
        <v>1100</v>
      </c>
      <c r="C1113" s="82"/>
      <c r="D1113" s="82"/>
      <c r="E1113" s="82"/>
      <c r="F1113" s="82"/>
      <c r="G1113" s="82"/>
    </row>
    <row r="1114" spans="1:7" ht="17.25" customHeight="1" x14ac:dyDescent="0.25">
      <c r="A1114" s="157" t="s">
        <v>429</v>
      </c>
      <c r="B1114" s="74">
        <v>1101</v>
      </c>
      <c r="C1114" s="82"/>
      <c r="D1114" s="82"/>
      <c r="E1114" s="82"/>
      <c r="F1114" s="82"/>
      <c r="G1114" s="82"/>
    </row>
    <row r="1115" spans="1:7" ht="17.25" customHeight="1" x14ac:dyDescent="0.25">
      <c r="A1115" s="157" t="s">
        <v>429</v>
      </c>
      <c r="B1115" s="74">
        <v>1102</v>
      </c>
      <c r="C1115" s="82"/>
      <c r="D1115" s="82"/>
      <c r="E1115" s="82"/>
      <c r="F1115" s="82"/>
      <c r="G1115" s="82"/>
    </row>
    <row r="1116" spans="1:7" ht="17.25" customHeight="1" x14ac:dyDescent="0.25">
      <c r="A1116" s="157" t="s">
        <v>429</v>
      </c>
      <c r="B1116" s="74">
        <v>1103</v>
      </c>
      <c r="C1116" s="82" t="s">
        <v>465</v>
      </c>
      <c r="D1116" s="82" t="s">
        <v>466</v>
      </c>
      <c r="E1116" s="82"/>
      <c r="F1116" s="82"/>
      <c r="G1116" s="82"/>
    </row>
    <row r="1117" spans="1:7" ht="27.6" customHeight="1" x14ac:dyDescent="0.25">
      <c r="A1117" s="157" t="s">
        <v>429</v>
      </c>
      <c r="B1117" s="74">
        <v>1104</v>
      </c>
      <c r="C1117" s="82" t="s">
        <v>467</v>
      </c>
      <c r="D1117" s="82" t="s">
        <v>468</v>
      </c>
      <c r="E1117" s="82"/>
      <c r="F1117" s="82"/>
      <c r="G1117" s="82"/>
    </row>
    <row r="1118" spans="1:7" ht="17.25" customHeight="1" x14ac:dyDescent="0.25">
      <c r="A1118" s="157" t="s">
        <v>429</v>
      </c>
      <c r="B1118" s="74">
        <v>1105</v>
      </c>
      <c r="C1118" s="100" t="s">
        <v>469</v>
      </c>
      <c r="D1118" s="164" t="s">
        <v>470</v>
      </c>
      <c r="E1118" s="82"/>
      <c r="F1118" s="82"/>
      <c r="G1118" s="82"/>
    </row>
    <row r="1119" spans="1:7" ht="17.25" customHeight="1" x14ac:dyDescent="0.25">
      <c r="A1119" s="157" t="s">
        <v>429</v>
      </c>
      <c r="B1119" s="74">
        <v>1106</v>
      </c>
      <c r="C1119" s="80" t="s">
        <v>471</v>
      </c>
      <c r="D1119" s="90" t="s">
        <v>472</v>
      </c>
      <c r="E1119" s="82"/>
      <c r="F1119" s="82"/>
      <c r="G1119" s="82"/>
    </row>
    <row r="1120" spans="1:7" ht="13.2" x14ac:dyDescent="0.25">
      <c r="A1120" s="157" t="s">
        <v>429</v>
      </c>
      <c r="B1120" s="74">
        <v>1107</v>
      </c>
      <c r="C1120" s="89" t="s">
        <v>473</v>
      </c>
      <c r="D1120" s="90" t="s">
        <v>474</v>
      </c>
      <c r="E1120" s="82"/>
      <c r="F1120" s="82"/>
      <c r="G1120" s="82"/>
    </row>
    <row r="1121" spans="1:7" ht="39.6" x14ac:dyDescent="0.25">
      <c r="A1121" s="157" t="s">
        <v>429</v>
      </c>
      <c r="B1121" s="74">
        <v>1108</v>
      </c>
      <c r="C1121" s="100" t="s">
        <v>475</v>
      </c>
      <c r="D1121" s="165" t="s">
        <v>476</v>
      </c>
      <c r="E1121" s="82"/>
      <c r="F1121" s="82"/>
      <c r="G1121" s="82"/>
    </row>
    <row r="1122" spans="1:7" ht="17.25" customHeight="1" x14ac:dyDescent="0.25">
      <c r="A1122" s="157" t="s">
        <v>429</v>
      </c>
      <c r="B1122" s="85">
        <v>1109</v>
      </c>
      <c r="C1122" s="122" t="s">
        <v>477</v>
      </c>
      <c r="D1122" s="122" t="s">
        <v>27</v>
      </c>
      <c r="E1122" s="82"/>
      <c r="F1122" s="82"/>
      <c r="G1122" s="82"/>
    </row>
    <row r="1123" spans="1:7" ht="17.25" customHeight="1" x14ac:dyDescent="0.25">
      <c r="A1123" s="157" t="s">
        <v>429</v>
      </c>
      <c r="B1123" s="85">
        <v>1110</v>
      </c>
      <c r="C1123" s="166" t="s">
        <v>478</v>
      </c>
      <c r="D1123" s="166" t="s">
        <v>479</v>
      </c>
      <c r="E1123" s="82"/>
      <c r="F1123" s="82"/>
      <c r="G1123" s="82"/>
    </row>
    <row r="1124" spans="1:7" ht="26.4" x14ac:dyDescent="0.25">
      <c r="A1124" s="157" t="s">
        <v>429</v>
      </c>
      <c r="B1124" s="85">
        <v>1111</v>
      </c>
      <c r="C1124" s="82" t="s">
        <v>480</v>
      </c>
      <c r="D1124" s="82" t="s">
        <v>481</v>
      </c>
      <c r="E1124" s="82"/>
      <c r="F1124" s="82"/>
      <c r="G1124" s="82"/>
    </row>
    <row r="1125" spans="1:7" ht="52.8" x14ac:dyDescent="0.25">
      <c r="A1125" s="157" t="s">
        <v>429</v>
      </c>
      <c r="B1125" s="85">
        <v>1112</v>
      </c>
      <c r="C1125" s="100" t="s">
        <v>482</v>
      </c>
      <c r="D1125" s="149" t="s">
        <v>483</v>
      </c>
      <c r="E1125" s="82"/>
      <c r="F1125" s="82"/>
      <c r="G1125" s="82"/>
    </row>
    <row r="1126" spans="1:7" ht="17.25" customHeight="1" x14ac:dyDescent="0.25">
      <c r="A1126" s="157" t="s">
        <v>429</v>
      </c>
      <c r="B1126" s="74">
        <v>1113</v>
      </c>
      <c r="C1126" s="80"/>
      <c r="D1126" s="90"/>
      <c r="E1126" s="82"/>
      <c r="F1126" s="82"/>
      <c r="G1126" s="82"/>
    </row>
    <row r="1127" spans="1:7" ht="17.25" customHeight="1" x14ac:dyDescent="0.25">
      <c r="A1127" s="157" t="s">
        <v>429</v>
      </c>
      <c r="B1127" s="74">
        <v>1114</v>
      </c>
      <c r="C1127" s="122" t="s">
        <v>484</v>
      </c>
      <c r="D1127" s="122" t="s">
        <v>484</v>
      </c>
      <c r="E1127" s="82"/>
      <c r="F1127" s="82"/>
      <c r="G1127" s="82"/>
    </row>
    <row r="1128" spans="1:7" ht="17.25" customHeight="1" x14ac:dyDescent="0.25">
      <c r="A1128" s="157" t="s">
        <v>429</v>
      </c>
      <c r="B1128" s="74">
        <v>1115</v>
      </c>
      <c r="C1128" s="80"/>
      <c r="D1128" s="90"/>
      <c r="E1128" s="82"/>
      <c r="F1128" s="82"/>
      <c r="G1128" s="82"/>
    </row>
    <row r="1129" spans="1:7" ht="13.2" x14ac:dyDescent="0.25">
      <c r="A1129" s="157" t="s">
        <v>429</v>
      </c>
      <c r="B1129" s="74">
        <v>1116</v>
      </c>
      <c r="C1129" s="97" t="s">
        <v>478</v>
      </c>
      <c r="D1129" s="97" t="s">
        <v>479</v>
      </c>
      <c r="E1129" s="82"/>
      <c r="F1129" s="82"/>
      <c r="G1129" s="82"/>
    </row>
    <row r="1130" spans="1:7" ht="17.25" customHeight="1" x14ac:dyDescent="0.25">
      <c r="A1130" s="157" t="s">
        <v>429</v>
      </c>
      <c r="B1130" s="74">
        <v>1117</v>
      </c>
      <c r="C1130" s="97" t="s">
        <v>485</v>
      </c>
      <c r="D1130" s="97" t="s">
        <v>486</v>
      </c>
      <c r="E1130" s="82"/>
      <c r="F1130" s="82"/>
      <c r="G1130" s="82"/>
    </row>
    <row r="1131" spans="1:7" ht="17.25" customHeight="1" x14ac:dyDescent="0.25">
      <c r="A1131" s="157" t="s">
        <v>429</v>
      </c>
      <c r="B1131" s="74">
        <v>1118</v>
      </c>
      <c r="C1131" s="97" t="s">
        <v>487</v>
      </c>
      <c r="D1131" s="97" t="s">
        <v>488</v>
      </c>
      <c r="E1131" s="82"/>
      <c r="F1131" s="82"/>
      <c r="G1131" s="82"/>
    </row>
    <row r="1132" spans="1:7" ht="17.25" customHeight="1" x14ac:dyDescent="0.25">
      <c r="A1132" s="157" t="s">
        <v>429</v>
      </c>
      <c r="B1132" s="74">
        <v>1119</v>
      </c>
      <c r="C1132" s="97" t="s">
        <v>487</v>
      </c>
      <c r="D1132" s="97" t="s">
        <v>488</v>
      </c>
      <c r="E1132" s="82"/>
      <c r="F1132" s="82"/>
      <c r="G1132" s="82"/>
    </row>
    <row r="1133" spans="1:7" ht="17.25" customHeight="1" x14ac:dyDescent="0.25">
      <c r="A1133" s="157" t="s">
        <v>429</v>
      </c>
      <c r="B1133" s="74">
        <v>1120</v>
      </c>
      <c r="C1133" s="101" t="s">
        <v>489</v>
      </c>
      <c r="D1133" s="101" t="s">
        <v>490</v>
      </c>
      <c r="E1133" s="90"/>
      <c r="F1133" s="82"/>
      <c r="G1133" s="82"/>
    </row>
    <row r="1134" spans="1:7" ht="13.2" x14ac:dyDescent="0.25">
      <c r="A1134" s="157" t="s">
        <v>429</v>
      </c>
      <c r="B1134" s="74">
        <v>1121</v>
      </c>
      <c r="C1134" s="97" t="s">
        <v>491</v>
      </c>
      <c r="D1134" s="97" t="s">
        <v>492</v>
      </c>
      <c r="E1134" s="82"/>
      <c r="F1134" s="82"/>
      <c r="G1134" s="82"/>
    </row>
    <row r="1135" spans="1:7" ht="17.25" customHeight="1" x14ac:dyDescent="0.25">
      <c r="A1135" s="157" t="s">
        <v>429</v>
      </c>
      <c r="B1135" s="74">
        <v>1122</v>
      </c>
      <c r="C1135" s="102" t="s">
        <v>493</v>
      </c>
      <c r="D1135" s="104" t="s">
        <v>494</v>
      </c>
      <c r="E1135" s="82"/>
      <c r="F1135" s="82"/>
      <c r="G1135" s="82"/>
    </row>
    <row r="1136" spans="1:7" ht="17.25" customHeight="1" x14ac:dyDescent="0.25">
      <c r="A1136" s="157" t="s">
        <v>429</v>
      </c>
      <c r="B1136" s="74">
        <v>1123</v>
      </c>
      <c r="C1136" s="102" t="s">
        <v>495</v>
      </c>
      <c r="D1136" s="97" t="s">
        <v>496</v>
      </c>
      <c r="E1136" s="82"/>
      <c r="F1136" s="82"/>
      <c r="G1136" s="82"/>
    </row>
    <row r="1137" spans="1:7" ht="17.25" customHeight="1" x14ac:dyDescent="0.25">
      <c r="A1137" s="157" t="s">
        <v>429</v>
      </c>
      <c r="B1137" s="74">
        <v>1124</v>
      </c>
      <c r="C1137" s="103" t="s">
        <v>497</v>
      </c>
      <c r="D1137" s="103" t="s">
        <v>498</v>
      </c>
      <c r="E1137" s="82"/>
      <c r="F1137" s="82"/>
      <c r="G1137" s="82"/>
    </row>
    <row r="1138" spans="1:7" ht="13.2" x14ac:dyDescent="0.25">
      <c r="A1138" s="157" t="s">
        <v>429</v>
      </c>
      <c r="B1138" s="74">
        <v>1125</v>
      </c>
      <c r="C1138" s="97" t="s">
        <v>495</v>
      </c>
      <c r="D1138" s="97" t="s">
        <v>496</v>
      </c>
      <c r="E1138" s="82"/>
      <c r="F1138" s="82"/>
      <c r="G1138" s="82"/>
    </row>
    <row r="1139" spans="1:7" ht="17.25" customHeight="1" x14ac:dyDescent="0.25">
      <c r="A1139" s="157" t="s">
        <v>429</v>
      </c>
      <c r="B1139" s="74">
        <v>1126</v>
      </c>
      <c r="C1139" s="103" t="s">
        <v>499</v>
      </c>
      <c r="D1139" s="103" t="s">
        <v>500</v>
      </c>
      <c r="E1139" s="82"/>
      <c r="F1139" s="82"/>
      <c r="G1139" s="82"/>
    </row>
    <row r="1140" spans="1:7" ht="17.25" customHeight="1" x14ac:dyDescent="0.25">
      <c r="A1140" s="157" t="s">
        <v>429</v>
      </c>
      <c r="B1140" s="74">
        <v>1127</v>
      </c>
      <c r="C1140" s="97" t="s">
        <v>501</v>
      </c>
      <c r="D1140" s="97" t="s">
        <v>502</v>
      </c>
      <c r="E1140" s="82"/>
      <c r="F1140" s="82"/>
      <c r="G1140" s="82"/>
    </row>
    <row r="1141" spans="1:7" ht="17.25" customHeight="1" x14ac:dyDescent="0.25">
      <c r="A1141" s="157" t="s">
        <v>429</v>
      </c>
      <c r="B1141" s="74">
        <v>1128</v>
      </c>
      <c r="C1141" s="103" t="s">
        <v>503</v>
      </c>
      <c r="D1141" s="103" t="s">
        <v>504</v>
      </c>
      <c r="E1141" s="82"/>
      <c r="F1141" s="82"/>
      <c r="G1141" s="82"/>
    </row>
    <row r="1142" spans="1:7" ht="13.2" x14ac:dyDescent="0.25">
      <c r="A1142" s="157" t="s">
        <v>429</v>
      </c>
      <c r="B1142" s="74">
        <v>1129</v>
      </c>
      <c r="C1142" s="97" t="s">
        <v>505</v>
      </c>
      <c r="D1142" s="97" t="s">
        <v>505</v>
      </c>
      <c r="E1142" s="148"/>
      <c r="F1142" s="148"/>
      <c r="G1142" s="82"/>
    </row>
    <row r="1143" spans="1:7" ht="13.2" x14ac:dyDescent="0.25">
      <c r="A1143" s="157" t="s">
        <v>429</v>
      </c>
      <c r="B1143" s="74">
        <v>1130</v>
      </c>
      <c r="C1143" s="97" t="s">
        <v>506</v>
      </c>
      <c r="D1143" s="97" t="s">
        <v>507</v>
      </c>
      <c r="E1143" s="148"/>
      <c r="F1143" s="148"/>
      <c r="G1143" s="82"/>
    </row>
    <row r="1144" spans="1:7" ht="17.25" customHeight="1" x14ac:dyDescent="0.25">
      <c r="A1144" s="157" t="s">
        <v>429</v>
      </c>
      <c r="B1144" s="74">
        <v>1131</v>
      </c>
      <c r="C1144" s="80"/>
      <c r="D1144" s="90"/>
      <c r="E1144" s="82"/>
      <c r="F1144" s="82"/>
      <c r="G1144" s="82"/>
    </row>
    <row r="1145" spans="1:7" ht="13.2" x14ac:dyDescent="0.25">
      <c r="A1145" s="157" t="s">
        <v>429</v>
      </c>
      <c r="B1145" s="74">
        <v>1132</v>
      </c>
      <c r="C1145" s="105" t="s">
        <v>508</v>
      </c>
      <c r="D1145" s="105" t="s">
        <v>509</v>
      </c>
      <c r="E1145" s="82"/>
      <c r="F1145" s="82"/>
      <c r="G1145" s="82"/>
    </row>
    <row r="1146" spans="1:7" ht="13.2" x14ac:dyDescent="0.25">
      <c r="A1146" s="157" t="s">
        <v>429</v>
      </c>
      <c r="B1146" s="74">
        <v>1133</v>
      </c>
      <c r="C1146" s="98" t="s">
        <v>510</v>
      </c>
      <c r="D1146" s="98" t="s">
        <v>511</v>
      </c>
      <c r="E1146" s="148"/>
      <c r="F1146" s="148"/>
      <c r="G1146" s="82"/>
    </row>
    <row r="1147" spans="1:7" ht="13.2" x14ac:dyDescent="0.25">
      <c r="A1147" s="157" t="s">
        <v>429</v>
      </c>
      <c r="B1147" s="74">
        <v>1134</v>
      </c>
      <c r="C1147" s="98" t="s">
        <v>512</v>
      </c>
      <c r="D1147" s="98" t="s">
        <v>513</v>
      </c>
      <c r="E1147" s="148"/>
      <c r="F1147" s="148"/>
      <c r="G1147" s="82"/>
    </row>
    <row r="1148" spans="1:7" ht="26.4" x14ac:dyDescent="0.25">
      <c r="A1148" s="157" t="s">
        <v>429</v>
      </c>
      <c r="B1148" s="74">
        <v>1135</v>
      </c>
      <c r="C1148" s="98" t="s">
        <v>514</v>
      </c>
      <c r="D1148" s="98" t="s">
        <v>515</v>
      </c>
      <c r="E1148" s="82"/>
      <c r="F1148" s="82"/>
      <c r="G1148" s="82"/>
    </row>
    <row r="1149" spans="1:7" ht="26.4" x14ac:dyDescent="0.25">
      <c r="A1149" s="157" t="s">
        <v>429</v>
      </c>
      <c r="B1149" s="74">
        <v>1136</v>
      </c>
      <c r="C1149" s="106" t="s">
        <v>516</v>
      </c>
      <c r="D1149" s="106" t="s">
        <v>517</v>
      </c>
      <c r="E1149" s="82"/>
      <c r="F1149" s="82"/>
      <c r="G1149" s="82"/>
    </row>
    <row r="1150" spans="1:7" ht="26.4" x14ac:dyDescent="0.25">
      <c r="A1150" s="157" t="s">
        <v>429</v>
      </c>
      <c r="B1150" s="74">
        <v>1137</v>
      </c>
      <c r="C1150" s="105" t="s">
        <v>518</v>
      </c>
      <c r="D1150" s="105" t="s">
        <v>519</v>
      </c>
      <c r="E1150" s="82"/>
      <c r="F1150" s="82"/>
      <c r="G1150" s="82"/>
    </row>
    <row r="1151" spans="1:7" ht="17.25" customHeight="1" x14ac:dyDescent="0.25">
      <c r="A1151" s="157" t="s">
        <v>429</v>
      </c>
      <c r="B1151" s="74">
        <v>1138</v>
      </c>
      <c r="C1151" s="99" t="s">
        <v>520</v>
      </c>
      <c r="D1151" s="107" t="s">
        <v>521</v>
      </c>
      <c r="E1151" s="82"/>
      <c r="F1151" s="82"/>
      <c r="G1151" s="82"/>
    </row>
    <row r="1152" spans="1:7" ht="39.6" x14ac:dyDescent="0.25">
      <c r="A1152" s="157" t="s">
        <v>429</v>
      </c>
      <c r="B1152" s="74">
        <v>1139</v>
      </c>
      <c r="C1152" s="99" t="s">
        <v>522</v>
      </c>
      <c r="D1152" s="98" t="s">
        <v>523</v>
      </c>
      <c r="E1152" s="82"/>
      <c r="F1152" s="82"/>
      <c r="G1152" s="82"/>
    </row>
    <row r="1153" spans="1:7" ht="66" x14ac:dyDescent="0.25">
      <c r="A1153" s="157" t="s">
        <v>429</v>
      </c>
      <c r="B1153" s="74">
        <v>1140</v>
      </c>
      <c r="C1153" s="106" t="s">
        <v>619</v>
      </c>
      <c r="D1153" s="106" t="s">
        <v>622</v>
      </c>
      <c r="E1153" s="82"/>
      <c r="F1153" s="82"/>
      <c r="G1153" s="82"/>
    </row>
    <row r="1154" spans="1:7" ht="13.2" customHeight="1" x14ac:dyDescent="0.25">
      <c r="A1154" s="157" t="s">
        <v>429</v>
      </c>
      <c r="B1154" s="74">
        <v>1141</v>
      </c>
      <c r="C1154" s="105" t="s">
        <v>524</v>
      </c>
      <c r="D1154" s="105" t="s">
        <v>525</v>
      </c>
      <c r="E1154" s="82"/>
      <c r="F1154" s="82"/>
      <c r="G1154" s="82"/>
    </row>
    <row r="1155" spans="1:7" ht="17.25" customHeight="1" x14ac:dyDescent="0.25">
      <c r="A1155" s="157" t="s">
        <v>429</v>
      </c>
      <c r="B1155" s="74">
        <v>1142</v>
      </c>
      <c r="C1155" s="106" t="s">
        <v>526</v>
      </c>
      <c r="D1155" s="106" t="s">
        <v>527</v>
      </c>
      <c r="E1155" s="82"/>
      <c r="F1155" s="82"/>
      <c r="G1155" s="82"/>
    </row>
    <row r="1156" spans="1:7" ht="17.25" customHeight="1" x14ac:dyDescent="0.25">
      <c r="A1156" s="157" t="s">
        <v>429</v>
      </c>
      <c r="B1156" s="74">
        <v>1143</v>
      </c>
      <c r="C1156" s="105" t="s">
        <v>528</v>
      </c>
      <c r="D1156" s="105" t="s">
        <v>529</v>
      </c>
      <c r="E1156" s="82"/>
      <c r="F1156" s="82"/>
      <c r="G1156" s="82"/>
    </row>
    <row r="1157" spans="1:7" ht="13.2" customHeight="1" x14ac:dyDescent="0.25">
      <c r="A1157" s="157" t="s">
        <v>429</v>
      </c>
      <c r="B1157" s="74">
        <v>1144</v>
      </c>
      <c r="C1157" s="106" t="s">
        <v>530</v>
      </c>
      <c r="D1157" s="106" t="s">
        <v>531</v>
      </c>
      <c r="E1157" s="82"/>
      <c r="F1157" s="82"/>
      <c r="G1157" s="82"/>
    </row>
    <row r="1158" spans="1:7" ht="24" customHeight="1" x14ac:dyDescent="0.25">
      <c r="A1158" s="157" t="s">
        <v>429</v>
      </c>
      <c r="B1158" s="74">
        <v>1145</v>
      </c>
      <c r="C1158" s="105" t="s">
        <v>532</v>
      </c>
      <c r="D1158" s="105" t="s">
        <v>533</v>
      </c>
      <c r="E1158" s="82"/>
      <c r="F1158" s="82"/>
      <c r="G1158" s="82"/>
    </row>
    <row r="1159" spans="1:7" ht="26.4" x14ac:dyDescent="0.25">
      <c r="A1159" s="157" t="s">
        <v>429</v>
      </c>
      <c r="B1159" s="74">
        <v>1146</v>
      </c>
      <c r="C1159" s="105" t="s">
        <v>534</v>
      </c>
      <c r="D1159" s="105" t="s">
        <v>535</v>
      </c>
      <c r="E1159" s="82"/>
      <c r="F1159" s="82"/>
      <c r="G1159" s="82"/>
    </row>
    <row r="1160" spans="1:7" ht="117" customHeight="1" x14ac:dyDescent="0.25">
      <c r="A1160" s="157" t="s">
        <v>429</v>
      </c>
      <c r="B1160" s="74">
        <v>1147</v>
      </c>
      <c r="C1160" s="185" t="s">
        <v>620</v>
      </c>
      <c r="D1160" s="186" t="s">
        <v>621</v>
      </c>
      <c r="E1160" s="82"/>
      <c r="F1160" s="82"/>
      <c r="G1160" s="82"/>
    </row>
    <row r="1161" spans="1:7" ht="13.2" x14ac:dyDescent="0.25">
      <c r="A1161" s="157" t="s">
        <v>429</v>
      </c>
      <c r="B1161" s="74">
        <v>1148</v>
      </c>
      <c r="C1161" s="122" t="s">
        <v>536</v>
      </c>
      <c r="D1161" s="122" t="s">
        <v>76</v>
      </c>
      <c r="E1161" s="82"/>
      <c r="F1161" s="82"/>
      <c r="G1161" s="82"/>
    </row>
    <row r="1162" spans="1:7" ht="13.2" x14ac:dyDescent="0.25">
      <c r="A1162" s="157" t="s">
        <v>429</v>
      </c>
      <c r="B1162" s="74">
        <v>1149</v>
      </c>
      <c r="C1162" s="80"/>
      <c r="D1162" s="90"/>
      <c r="E1162" s="82"/>
      <c r="F1162" s="82"/>
      <c r="G1162" s="82"/>
    </row>
    <row r="1163" spans="1:7" ht="79.2" x14ac:dyDescent="0.25">
      <c r="A1163" s="157" t="s">
        <v>429</v>
      </c>
      <c r="B1163" s="74">
        <v>1150</v>
      </c>
      <c r="C1163" s="108" t="s">
        <v>537</v>
      </c>
      <c r="D1163" s="108" t="s">
        <v>538</v>
      </c>
      <c r="E1163" s="82"/>
      <c r="F1163" s="82"/>
      <c r="G1163" s="82"/>
    </row>
    <row r="1164" spans="1:7" ht="66" x14ac:dyDescent="0.25">
      <c r="A1164" s="157" t="s">
        <v>429</v>
      </c>
      <c r="B1164" s="74">
        <v>1151</v>
      </c>
      <c r="C1164" s="109" t="s">
        <v>539</v>
      </c>
      <c r="D1164" s="109" t="s">
        <v>540</v>
      </c>
      <c r="E1164" s="82"/>
      <c r="F1164" s="82"/>
      <c r="G1164" s="82"/>
    </row>
    <row r="1165" spans="1:7" ht="39.6" x14ac:dyDescent="0.25">
      <c r="A1165" s="157" t="s">
        <v>429</v>
      </c>
      <c r="B1165" s="74">
        <v>1152</v>
      </c>
      <c r="C1165" s="109" t="s">
        <v>541</v>
      </c>
      <c r="D1165" s="110" t="s">
        <v>542</v>
      </c>
      <c r="E1165" s="82"/>
      <c r="F1165" s="82"/>
      <c r="G1165" s="82"/>
    </row>
    <row r="1166" spans="1:7" ht="66" x14ac:dyDescent="0.25">
      <c r="A1166" s="157" t="s">
        <v>429</v>
      </c>
      <c r="B1166" s="74">
        <v>1153</v>
      </c>
      <c r="C1166" s="109" t="s">
        <v>543</v>
      </c>
      <c r="D1166" s="109" t="s">
        <v>544</v>
      </c>
      <c r="E1166" s="82"/>
      <c r="F1166" s="82"/>
      <c r="G1166" s="82"/>
    </row>
    <row r="1167" spans="1:7" ht="52.8" x14ac:dyDescent="0.25">
      <c r="A1167" s="157" t="s">
        <v>429</v>
      </c>
      <c r="B1167" s="74">
        <v>1154</v>
      </c>
      <c r="C1167" s="112" t="s">
        <v>545</v>
      </c>
      <c r="D1167" s="111" t="s">
        <v>546</v>
      </c>
      <c r="E1167" s="82"/>
      <c r="F1167" s="82"/>
      <c r="G1167" s="82"/>
    </row>
    <row r="1168" spans="1:7" ht="79.2" x14ac:dyDescent="0.25">
      <c r="A1168" s="157" t="s">
        <v>429</v>
      </c>
      <c r="B1168" s="74">
        <v>1155</v>
      </c>
      <c r="C1168" s="109" t="s">
        <v>547</v>
      </c>
      <c r="D1168" s="109" t="s">
        <v>548</v>
      </c>
      <c r="E1168" s="82"/>
      <c r="F1168" s="82"/>
      <c r="G1168" s="82"/>
    </row>
    <row r="1169" spans="1:7" ht="52.8" x14ac:dyDescent="0.25">
      <c r="A1169" s="157" t="s">
        <v>429</v>
      </c>
      <c r="B1169" s="74">
        <v>1156</v>
      </c>
      <c r="C1169" s="109" t="s">
        <v>549</v>
      </c>
      <c r="D1169" s="110" t="s">
        <v>550</v>
      </c>
      <c r="E1169" s="82"/>
      <c r="F1169" s="82"/>
      <c r="G1169" s="82"/>
    </row>
    <row r="1170" spans="1:7" ht="52.8" x14ac:dyDescent="0.25">
      <c r="A1170" s="157" t="s">
        <v>429</v>
      </c>
      <c r="B1170" s="74">
        <v>1157</v>
      </c>
      <c r="C1170" s="109" t="s">
        <v>551</v>
      </c>
      <c r="D1170" s="109" t="s">
        <v>552</v>
      </c>
      <c r="E1170" s="82"/>
      <c r="F1170" s="82"/>
      <c r="G1170" s="82"/>
    </row>
    <row r="1171" spans="1:7" ht="26.4" x14ac:dyDescent="0.25">
      <c r="A1171" s="157" t="s">
        <v>429</v>
      </c>
      <c r="B1171" s="74">
        <v>1158</v>
      </c>
      <c r="C1171" s="112" t="s">
        <v>553</v>
      </c>
      <c r="D1171" s="112" t="s">
        <v>554</v>
      </c>
      <c r="E1171" s="82"/>
      <c r="F1171" s="82"/>
      <c r="G1171" s="82"/>
    </row>
    <row r="1172" spans="1:7" ht="39.6" x14ac:dyDescent="0.25">
      <c r="A1172" s="157" t="s">
        <v>429</v>
      </c>
      <c r="B1172" s="74">
        <v>1159</v>
      </c>
      <c r="C1172" s="108" t="s">
        <v>555</v>
      </c>
      <c r="D1172" s="113" t="s">
        <v>556</v>
      </c>
      <c r="E1172" s="82"/>
      <c r="F1172" s="82"/>
      <c r="G1172" s="82"/>
    </row>
    <row r="1173" spans="1:7" ht="79.2" x14ac:dyDescent="0.25">
      <c r="A1173" s="157" t="s">
        <v>429</v>
      </c>
      <c r="B1173" s="74">
        <v>1160</v>
      </c>
      <c r="C1173" s="112" t="s">
        <v>557</v>
      </c>
      <c r="D1173" s="112" t="s">
        <v>558</v>
      </c>
      <c r="E1173" s="82"/>
      <c r="F1173" s="82"/>
      <c r="G1173" s="82"/>
    </row>
    <row r="1174" spans="1:7" ht="39.6" x14ac:dyDescent="0.25">
      <c r="A1174" s="157" t="s">
        <v>429</v>
      </c>
      <c r="B1174" s="74">
        <v>1161</v>
      </c>
      <c r="C1174" s="108" t="s">
        <v>559</v>
      </c>
      <c r="D1174" s="108" t="s">
        <v>560</v>
      </c>
      <c r="E1174" s="82"/>
      <c r="F1174" s="82"/>
      <c r="G1174" s="82"/>
    </row>
    <row r="1175" spans="1:7" ht="66" x14ac:dyDescent="0.25">
      <c r="A1175" s="157" t="s">
        <v>429</v>
      </c>
      <c r="B1175" s="74">
        <v>1162</v>
      </c>
      <c r="C1175" s="112" t="s">
        <v>561</v>
      </c>
      <c r="D1175" s="114" t="s">
        <v>562</v>
      </c>
      <c r="E1175" s="82"/>
      <c r="F1175" s="82"/>
      <c r="G1175" s="82"/>
    </row>
    <row r="1176" spans="1:7" ht="52.8" x14ac:dyDescent="0.25">
      <c r="A1176" s="157" t="s">
        <v>429</v>
      </c>
      <c r="B1176" s="74">
        <v>1163</v>
      </c>
      <c r="C1176" s="108" t="s">
        <v>563</v>
      </c>
      <c r="D1176" s="108" t="s">
        <v>564</v>
      </c>
      <c r="E1176" s="82"/>
      <c r="F1176" s="82"/>
      <c r="G1176" s="82"/>
    </row>
    <row r="1177" spans="1:7" ht="26.4" x14ac:dyDescent="0.25">
      <c r="A1177" s="157" t="s">
        <v>429</v>
      </c>
      <c r="B1177" s="74">
        <v>1164</v>
      </c>
      <c r="C1177" s="108" t="s">
        <v>565</v>
      </c>
      <c r="D1177" s="108" t="s">
        <v>566</v>
      </c>
      <c r="E1177" s="82"/>
      <c r="F1177" s="82"/>
      <c r="G1177" s="82"/>
    </row>
    <row r="1178" spans="1:7" ht="132" x14ac:dyDescent="0.25">
      <c r="A1178" s="157" t="s">
        <v>429</v>
      </c>
      <c r="B1178" s="74">
        <v>1165</v>
      </c>
      <c r="C1178" s="184" t="s">
        <v>623</v>
      </c>
      <c r="D1178" s="149" t="s">
        <v>617</v>
      </c>
      <c r="E1178" s="82"/>
      <c r="F1178" s="82"/>
      <c r="G1178" s="82"/>
    </row>
    <row r="1179" spans="1:7" ht="13.2" x14ac:dyDescent="0.25">
      <c r="A1179" s="157" t="s">
        <v>429</v>
      </c>
      <c r="B1179" s="74">
        <v>1166</v>
      </c>
      <c r="C1179" s="80"/>
      <c r="D1179" s="90"/>
      <c r="E1179" s="82"/>
      <c r="F1179" s="82"/>
      <c r="G1179" s="82"/>
    </row>
    <row r="1180" spans="1:7" ht="13.2" x14ac:dyDescent="0.25">
      <c r="A1180" s="157" t="s">
        <v>429</v>
      </c>
      <c r="B1180" s="74">
        <v>1167</v>
      </c>
      <c r="C1180" s="80"/>
      <c r="D1180" s="90"/>
      <c r="E1180" s="82"/>
      <c r="F1180" s="82"/>
      <c r="G1180" s="82"/>
    </row>
    <row r="1181" spans="1:7" ht="17.25" customHeight="1" x14ac:dyDescent="0.25">
      <c r="A1181" s="157" t="s">
        <v>429</v>
      </c>
      <c r="B1181" s="74">
        <v>1168</v>
      </c>
      <c r="C1181" s="80"/>
      <c r="D1181" s="90"/>
      <c r="E1181" s="82"/>
      <c r="F1181" s="82"/>
      <c r="G1181" s="82"/>
    </row>
    <row r="1182" spans="1:7" ht="17.25" customHeight="1" x14ac:dyDescent="0.25">
      <c r="A1182" s="157" t="s">
        <v>429</v>
      </c>
      <c r="B1182" s="74">
        <v>1169</v>
      </c>
      <c r="C1182" s="80"/>
      <c r="D1182" s="90"/>
      <c r="E1182" s="82"/>
      <c r="F1182" s="82"/>
      <c r="G1182" s="82"/>
    </row>
    <row r="1183" spans="1:7" ht="17.25" customHeight="1" x14ac:dyDescent="0.25">
      <c r="A1183" s="157" t="s">
        <v>429</v>
      </c>
      <c r="B1183" s="74">
        <v>1170</v>
      </c>
      <c r="C1183" s="80"/>
      <c r="D1183" s="90"/>
      <c r="E1183" s="82"/>
      <c r="F1183" s="82"/>
      <c r="G1183" s="82"/>
    </row>
    <row r="1184" spans="1:7" ht="13.2" x14ac:dyDescent="0.25">
      <c r="A1184" s="157" t="s">
        <v>429</v>
      </c>
      <c r="B1184" s="74">
        <v>1171</v>
      </c>
      <c r="C1184" s="80"/>
      <c r="D1184" s="90"/>
      <c r="E1184" s="82"/>
      <c r="F1184" s="82"/>
      <c r="G1184" s="82"/>
    </row>
    <row r="1185" spans="1:7" ht="13.2" x14ac:dyDescent="0.25">
      <c r="A1185" s="157" t="s">
        <v>429</v>
      </c>
      <c r="B1185" s="74">
        <v>1172</v>
      </c>
      <c r="C1185" s="80"/>
      <c r="D1185" s="90"/>
      <c r="E1185" s="82"/>
      <c r="F1185" s="82"/>
      <c r="G1185" s="82"/>
    </row>
    <row r="1186" spans="1:7" ht="17.25" customHeight="1" x14ac:dyDescent="0.25">
      <c r="A1186" s="157" t="s">
        <v>429</v>
      </c>
      <c r="B1186" s="74">
        <v>1173</v>
      </c>
      <c r="C1186" s="80"/>
      <c r="D1186" s="90"/>
      <c r="E1186" s="82"/>
      <c r="F1186" s="82"/>
      <c r="G1186" s="82"/>
    </row>
    <row r="1187" spans="1:7" ht="17.25" customHeight="1" x14ac:dyDescent="0.25">
      <c r="A1187" s="157" t="s">
        <v>429</v>
      </c>
      <c r="B1187" s="74">
        <v>1174</v>
      </c>
      <c r="C1187" s="80"/>
      <c r="D1187" s="90"/>
      <c r="E1187" s="82"/>
      <c r="F1187" s="82"/>
      <c r="G1187" s="82"/>
    </row>
    <row r="1188" spans="1:7" ht="17.25" customHeight="1" x14ac:dyDescent="0.25">
      <c r="A1188" s="157" t="s">
        <v>429</v>
      </c>
      <c r="B1188" s="74">
        <v>1175</v>
      </c>
      <c r="C1188" s="80"/>
      <c r="D1188" s="90"/>
      <c r="E1188" s="82"/>
      <c r="F1188" s="82"/>
      <c r="G1188" s="82"/>
    </row>
    <row r="1189" spans="1:7" ht="28.35" customHeight="1" x14ac:dyDescent="0.25">
      <c r="A1189" s="157" t="s">
        <v>429</v>
      </c>
      <c r="B1189" s="74">
        <v>1176</v>
      </c>
      <c r="C1189" s="80"/>
      <c r="D1189" s="90"/>
      <c r="E1189" s="82"/>
      <c r="F1189" s="82"/>
      <c r="G1189" s="82"/>
    </row>
    <row r="1190" spans="1:7" ht="27" customHeight="1" x14ac:dyDescent="0.25">
      <c r="A1190" s="157" t="s">
        <v>429</v>
      </c>
      <c r="B1190" s="74">
        <v>1177</v>
      </c>
      <c r="C1190" s="80"/>
      <c r="D1190" s="90"/>
      <c r="E1190" s="82"/>
      <c r="F1190" s="82"/>
      <c r="G1190" s="82"/>
    </row>
    <row r="1191" spans="1:7" ht="17.25" customHeight="1" x14ac:dyDescent="0.25">
      <c r="A1191" s="157" t="s">
        <v>429</v>
      </c>
      <c r="B1191" s="74">
        <v>1178</v>
      </c>
      <c r="C1191" s="80"/>
      <c r="D1191" s="90"/>
      <c r="E1191" s="82"/>
      <c r="F1191" s="82"/>
      <c r="G1191" s="82"/>
    </row>
    <row r="1192" spans="1:7" ht="17.25" customHeight="1" x14ac:dyDescent="0.25">
      <c r="A1192" s="157" t="s">
        <v>429</v>
      </c>
      <c r="B1192" s="74">
        <v>1179</v>
      </c>
      <c r="C1192" s="80"/>
      <c r="D1192" s="90"/>
      <c r="E1192" s="82"/>
      <c r="F1192" s="82"/>
      <c r="G1192" s="82"/>
    </row>
    <row r="1193" spans="1:7" ht="17.25" customHeight="1" x14ac:dyDescent="0.25">
      <c r="A1193" s="157" t="s">
        <v>429</v>
      </c>
      <c r="B1193" s="74">
        <v>1180</v>
      </c>
      <c r="C1193" s="80"/>
      <c r="D1193" s="90"/>
      <c r="E1193" s="82"/>
      <c r="F1193" s="82"/>
      <c r="G1193" s="82"/>
    </row>
    <row r="1194" spans="1:7" ht="17.25" customHeight="1" x14ac:dyDescent="0.25">
      <c r="A1194" s="157" t="s">
        <v>429</v>
      </c>
      <c r="B1194" s="74">
        <v>1181</v>
      </c>
      <c r="C1194" s="80"/>
      <c r="D1194" s="90"/>
      <c r="E1194" s="82"/>
      <c r="F1194" s="82"/>
      <c r="G1194" s="82"/>
    </row>
    <row r="1195" spans="1:7" ht="17.25" customHeight="1" x14ac:dyDescent="0.25">
      <c r="A1195" s="157" t="s">
        <v>429</v>
      </c>
      <c r="B1195" s="74">
        <v>1182</v>
      </c>
      <c r="C1195" s="80"/>
      <c r="D1195" s="90"/>
      <c r="E1195" s="82"/>
      <c r="F1195" s="82"/>
      <c r="G1195" s="82"/>
    </row>
    <row r="1196" spans="1:7" ht="17.25" customHeight="1" x14ac:dyDescent="0.25">
      <c r="A1196" s="157" t="s">
        <v>429</v>
      </c>
      <c r="B1196" s="74">
        <v>1183</v>
      </c>
      <c r="C1196" s="80"/>
      <c r="D1196" s="90"/>
      <c r="E1196" s="82"/>
      <c r="F1196" s="82"/>
      <c r="G1196" s="82"/>
    </row>
    <row r="1197" spans="1:7" ht="17.25" customHeight="1" x14ac:dyDescent="0.25">
      <c r="A1197" s="157" t="s">
        <v>429</v>
      </c>
      <c r="B1197" s="74">
        <v>1184</v>
      </c>
      <c r="C1197" s="80"/>
      <c r="D1197" s="90"/>
      <c r="E1197" s="82"/>
      <c r="F1197" s="82"/>
      <c r="G1197" s="82"/>
    </row>
    <row r="1198" spans="1:7" ht="17.25" customHeight="1" x14ac:dyDescent="0.25">
      <c r="A1198" s="157" t="s">
        <v>429</v>
      </c>
      <c r="B1198" s="74">
        <v>1185</v>
      </c>
      <c r="C1198" s="80"/>
      <c r="D1198" s="90"/>
      <c r="E1198" s="82"/>
      <c r="F1198" s="82"/>
      <c r="G1198" s="82"/>
    </row>
    <row r="1199" spans="1:7" ht="13.2" x14ac:dyDescent="0.25">
      <c r="A1199" s="157" t="s">
        <v>429</v>
      </c>
      <c r="B1199" s="74">
        <v>1186</v>
      </c>
      <c r="C1199" s="80"/>
      <c r="D1199" s="90"/>
      <c r="E1199" s="82"/>
      <c r="F1199" s="82"/>
      <c r="G1199" s="83"/>
    </row>
    <row r="1200" spans="1:7" ht="17.25" customHeight="1" x14ac:dyDescent="0.25">
      <c r="A1200" s="157" t="s">
        <v>429</v>
      </c>
      <c r="B1200" s="74">
        <v>1187</v>
      </c>
      <c r="C1200" s="80"/>
      <c r="D1200" s="90"/>
      <c r="E1200" s="82"/>
      <c r="F1200" s="82"/>
      <c r="G1200" s="15"/>
    </row>
    <row r="1201" spans="1:7" ht="17.25" customHeight="1" x14ac:dyDescent="0.25">
      <c r="A1201" s="157" t="s">
        <v>429</v>
      </c>
      <c r="B1201" s="74">
        <v>1188</v>
      </c>
      <c r="C1201" s="80"/>
      <c r="D1201" s="90"/>
      <c r="E1201" s="82"/>
      <c r="F1201" s="82"/>
      <c r="G1201" s="82"/>
    </row>
    <row r="1202" spans="1:7" ht="48" customHeight="1" x14ac:dyDescent="0.25">
      <c r="A1202" s="157" t="s">
        <v>429</v>
      </c>
      <c r="B1202" s="74">
        <v>1189</v>
      </c>
      <c r="C1202" s="80"/>
      <c r="D1202" s="90"/>
      <c r="E1202" s="82"/>
      <c r="F1202" s="82"/>
      <c r="G1202" s="82"/>
    </row>
    <row r="1203" spans="1:7" ht="27" customHeight="1" x14ac:dyDescent="0.25">
      <c r="A1203" s="157" t="s">
        <v>429</v>
      </c>
      <c r="B1203" s="74">
        <v>1190</v>
      </c>
      <c r="C1203" s="80"/>
      <c r="D1203" s="90"/>
      <c r="E1203" s="82"/>
      <c r="F1203" s="82"/>
      <c r="G1203" s="82"/>
    </row>
    <row r="1204" spans="1:7" ht="17.25" customHeight="1" x14ac:dyDescent="0.25">
      <c r="A1204" s="157" t="s">
        <v>429</v>
      </c>
      <c r="B1204" s="74">
        <v>1191</v>
      </c>
      <c r="C1204" s="80"/>
      <c r="D1204" s="90"/>
      <c r="E1204" s="82"/>
      <c r="F1204" s="82"/>
      <c r="G1204" s="82"/>
    </row>
    <row r="1205" spans="1:7" ht="17.25" customHeight="1" x14ac:dyDescent="0.25">
      <c r="A1205" s="157" t="s">
        <v>429</v>
      </c>
      <c r="B1205" s="74">
        <v>1192</v>
      </c>
      <c r="C1205" s="80"/>
      <c r="D1205" s="90"/>
      <c r="E1205" s="82"/>
      <c r="F1205" s="82"/>
      <c r="G1205" s="82"/>
    </row>
    <row r="1206" spans="1:7" ht="17.25" customHeight="1" x14ac:dyDescent="0.25">
      <c r="A1206" s="157" t="s">
        <v>429</v>
      </c>
      <c r="B1206" s="74">
        <v>1193</v>
      </c>
      <c r="C1206" s="80"/>
      <c r="D1206" s="90"/>
      <c r="E1206" s="82"/>
      <c r="F1206" s="82"/>
      <c r="G1206" s="82"/>
    </row>
    <row r="1207" spans="1:7" ht="13.2" x14ac:dyDescent="0.25">
      <c r="A1207" s="157" t="s">
        <v>429</v>
      </c>
      <c r="B1207" s="74">
        <v>1194</v>
      </c>
      <c r="C1207" s="80"/>
      <c r="D1207" s="90"/>
      <c r="E1207" s="82"/>
      <c r="F1207" s="82"/>
      <c r="G1207" s="82"/>
    </row>
    <row r="1208" spans="1:7" ht="28.5" customHeight="1" x14ac:dyDescent="0.25">
      <c r="A1208" s="157" t="s">
        <v>429</v>
      </c>
      <c r="B1208" s="74">
        <v>1195</v>
      </c>
      <c r="C1208" s="80"/>
      <c r="D1208" s="90"/>
      <c r="E1208" s="82"/>
      <c r="F1208" s="82"/>
      <c r="G1208" s="82"/>
    </row>
    <row r="1209" spans="1:7" ht="17.25" customHeight="1" x14ac:dyDescent="0.25">
      <c r="A1209" s="157" t="s">
        <v>429</v>
      </c>
      <c r="B1209" s="74">
        <v>1196</v>
      </c>
      <c r="C1209" s="80"/>
      <c r="D1209" s="90"/>
      <c r="E1209" s="82"/>
      <c r="F1209" s="82"/>
      <c r="G1209" s="82"/>
    </row>
    <row r="1210" spans="1:7" ht="17.25" customHeight="1" x14ac:dyDescent="0.25">
      <c r="A1210" s="157" t="s">
        <v>429</v>
      </c>
      <c r="B1210" s="74">
        <v>1197</v>
      </c>
      <c r="C1210" s="80"/>
      <c r="D1210" s="90"/>
      <c r="E1210" s="82"/>
      <c r="F1210" s="82"/>
      <c r="G1210" s="82"/>
    </row>
    <row r="1211" spans="1:7" ht="13.2" x14ac:dyDescent="0.25">
      <c r="A1211" s="157" t="s">
        <v>429</v>
      </c>
      <c r="B1211" s="74">
        <v>1198</v>
      </c>
      <c r="C1211" s="80"/>
      <c r="D1211" s="90"/>
      <c r="E1211" s="82"/>
      <c r="F1211" s="82"/>
      <c r="G1211" s="82"/>
    </row>
    <row r="1212" spans="1:7" ht="32.25" customHeight="1" x14ac:dyDescent="0.25">
      <c r="A1212" s="157" t="s">
        <v>429</v>
      </c>
      <c r="B1212" s="74">
        <v>1199</v>
      </c>
      <c r="C1212" s="80"/>
      <c r="D1212" s="90"/>
      <c r="E1212" s="82"/>
      <c r="F1212" s="82"/>
      <c r="G1212" s="82"/>
    </row>
    <row r="1213" spans="1:7" ht="17.25" customHeight="1" x14ac:dyDescent="0.25">
      <c r="A1213" s="157" t="s">
        <v>429</v>
      </c>
      <c r="B1213" s="74">
        <v>1200</v>
      </c>
      <c r="C1213" s="80"/>
      <c r="D1213" s="90"/>
      <c r="E1213" s="82"/>
      <c r="F1213" s="82"/>
      <c r="G1213" s="82"/>
    </row>
    <row r="1214" spans="1:7" ht="17.25" customHeight="1" x14ac:dyDescent="0.25">
      <c r="A1214" s="157" t="s">
        <v>429</v>
      </c>
      <c r="B1214" s="74">
        <v>1201</v>
      </c>
      <c r="C1214" s="80"/>
      <c r="D1214" s="90"/>
      <c r="E1214" s="82"/>
      <c r="F1214" s="82"/>
      <c r="G1214" s="82"/>
    </row>
    <row r="1215" spans="1:7" ht="17.25" customHeight="1" x14ac:dyDescent="0.25">
      <c r="A1215" s="157" t="s">
        <v>429</v>
      </c>
      <c r="B1215" s="74">
        <v>1202</v>
      </c>
      <c r="C1215" s="80"/>
      <c r="D1215" s="90"/>
      <c r="E1215" s="82"/>
      <c r="F1215" s="82"/>
      <c r="G1215" s="82"/>
    </row>
    <row r="1216" spans="1:7" ht="17.25" customHeight="1" x14ac:dyDescent="0.25">
      <c r="A1216" s="157" t="s">
        <v>429</v>
      </c>
      <c r="B1216" s="74">
        <v>1203</v>
      </c>
      <c r="C1216" s="80"/>
      <c r="D1216" s="90"/>
      <c r="E1216" s="82"/>
      <c r="F1216" s="82"/>
      <c r="G1216" s="82"/>
    </row>
    <row r="1217" spans="1:7" ht="17.25" customHeight="1" thickBot="1" x14ac:dyDescent="0.3">
      <c r="A1217" s="157" t="s">
        <v>429</v>
      </c>
      <c r="B1217" s="81">
        <v>1204</v>
      </c>
      <c r="C1217" s="52"/>
      <c r="D1217" s="52"/>
      <c r="E1217" s="52"/>
      <c r="F1217" s="52"/>
      <c r="G1217" s="52"/>
    </row>
    <row r="1218" spans="1:7" ht="17.25" customHeight="1" thickBot="1" x14ac:dyDescent="0.3">
      <c r="A1218" s="92" t="s">
        <v>567</v>
      </c>
      <c r="B1218" s="93">
        <v>1652</v>
      </c>
      <c r="C1218" s="94" t="s">
        <v>568</v>
      </c>
      <c r="D1218" s="94" t="s">
        <v>567</v>
      </c>
      <c r="E1218" s="94"/>
      <c r="F1218" s="94"/>
      <c r="G1218" s="94"/>
    </row>
    <row r="1219" spans="1:7" ht="17.25" customHeight="1" x14ac:dyDescent="0.25">
      <c r="A1219" s="91" t="s">
        <v>569</v>
      </c>
      <c r="B1219" s="74">
        <v>1653</v>
      </c>
      <c r="C1219" s="15"/>
      <c r="D1219" s="15"/>
      <c r="E1219" s="15"/>
      <c r="F1219" s="15"/>
      <c r="G1219" s="15"/>
    </row>
    <row r="1220" spans="1:7" ht="17.25" customHeight="1" x14ac:dyDescent="0.25">
      <c r="A1220" s="91" t="s">
        <v>569</v>
      </c>
      <c r="B1220" s="85">
        <v>1654</v>
      </c>
      <c r="C1220" s="82" t="s">
        <v>570</v>
      </c>
      <c r="D1220" s="82" t="s">
        <v>571</v>
      </c>
      <c r="E1220" s="82"/>
      <c r="F1220" s="82"/>
      <c r="G1220" s="82"/>
    </row>
    <row r="1221" spans="1:7" ht="17.25" customHeight="1" x14ac:dyDescent="0.25">
      <c r="A1221" s="91" t="s">
        <v>569</v>
      </c>
      <c r="B1221" s="74">
        <v>1655</v>
      </c>
      <c r="C1221" s="82"/>
      <c r="D1221" s="82"/>
      <c r="E1221" s="82"/>
      <c r="F1221" s="82"/>
      <c r="G1221" s="82"/>
    </row>
    <row r="1222" spans="1:7" ht="17.25" customHeight="1" x14ac:dyDescent="0.25">
      <c r="A1222" s="91" t="s">
        <v>569</v>
      </c>
      <c r="B1222" s="85">
        <v>1656</v>
      </c>
      <c r="C1222" s="82" t="s">
        <v>572</v>
      </c>
      <c r="D1222" s="82" t="s">
        <v>573</v>
      </c>
      <c r="E1222" s="82"/>
      <c r="F1222" s="82"/>
      <c r="G1222" s="82"/>
    </row>
    <row r="1223" spans="1:7" ht="17.25" customHeight="1" x14ac:dyDescent="0.25">
      <c r="A1223" s="91" t="s">
        <v>569</v>
      </c>
      <c r="B1223" s="74">
        <v>1657</v>
      </c>
      <c r="C1223" s="82"/>
      <c r="D1223" s="82"/>
      <c r="E1223" s="82"/>
      <c r="F1223" s="82"/>
      <c r="G1223" s="82"/>
    </row>
    <row r="1224" spans="1:7" ht="17.25" customHeight="1" x14ac:dyDescent="0.25">
      <c r="A1224" s="91" t="s">
        <v>569</v>
      </c>
      <c r="B1224" s="85">
        <v>1658</v>
      </c>
      <c r="C1224" s="82" t="s">
        <v>574</v>
      </c>
      <c r="D1224" s="82" t="s">
        <v>575</v>
      </c>
      <c r="E1224" s="82"/>
      <c r="F1224" s="82"/>
      <c r="G1224" s="82"/>
    </row>
    <row r="1225" spans="1:7" ht="17.25" customHeight="1" x14ac:dyDescent="0.25">
      <c r="A1225" s="91" t="s">
        <v>569</v>
      </c>
      <c r="B1225" s="74">
        <v>1659</v>
      </c>
      <c r="C1225" s="82"/>
      <c r="D1225" s="82"/>
      <c r="E1225" s="82"/>
      <c r="F1225" s="82"/>
      <c r="G1225" s="82"/>
    </row>
    <row r="1226" spans="1:7" ht="49.5" customHeight="1" x14ac:dyDescent="0.25">
      <c r="A1226" s="91" t="s">
        <v>569</v>
      </c>
      <c r="B1226" s="85">
        <v>1660</v>
      </c>
      <c r="C1226" s="82" t="s">
        <v>576</v>
      </c>
      <c r="D1226" s="82" t="s">
        <v>577</v>
      </c>
      <c r="E1226" s="82"/>
      <c r="F1226" s="82"/>
      <c r="G1226" s="82"/>
    </row>
    <row r="1227" spans="1:7" ht="17.25" customHeight="1" x14ac:dyDescent="0.25">
      <c r="A1227" s="91" t="s">
        <v>569</v>
      </c>
      <c r="B1227" s="74">
        <v>1661</v>
      </c>
      <c r="C1227" s="82"/>
      <c r="D1227" s="82"/>
      <c r="E1227" s="82"/>
      <c r="F1227" s="82"/>
      <c r="G1227" s="82"/>
    </row>
    <row r="1228" spans="1:7" ht="17.25" customHeight="1" x14ac:dyDescent="0.25">
      <c r="A1228" s="91" t="s">
        <v>569</v>
      </c>
      <c r="B1228" s="85">
        <v>1662</v>
      </c>
      <c r="C1228" s="82" t="s">
        <v>578</v>
      </c>
      <c r="D1228" s="82" t="s">
        <v>579</v>
      </c>
      <c r="E1228" s="82"/>
      <c r="F1228" s="82"/>
      <c r="G1228" s="82"/>
    </row>
    <row r="1229" spans="1:7" ht="17.25" customHeight="1" x14ac:dyDescent="0.25">
      <c r="A1229" s="91" t="s">
        <v>569</v>
      </c>
      <c r="B1229" s="74">
        <v>1663</v>
      </c>
      <c r="C1229" s="82"/>
      <c r="D1229" s="82"/>
      <c r="E1229" s="82"/>
      <c r="F1229" s="82"/>
      <c r="G1229" s="82"/>
    </row>
    <row r="1230" spans="1:7" ht="17.25" customHeight="1" x14ac:dyDescent="0.25">
      <c r="A1230" s="91" t="s">
        <v>569</v>
      </c>
      <c r="B1230" s="85">
        <v>1664</v>
      </c>
      <c r="C1230" s="82" t="s">
        <v>580</v>
      </c>
      <c r="D1230" s="82" t="s">
        <v>581</v>
      </c>
      <c r="E1230" s="82"/>
      <c r="F1230" s="82"/>
      <c r="G1230" s="82"/>
    </row>
    <row r="1231" spans="1:7" ht="17.25" customHeight="1" x14ac:dyDescent="0.25">
      <c r="A1231" s="91" t="s">
        <v>569</v>
      </c>
      <c r="B1231" s="74">
        <v>1665</v>
      </c>
      <c r="C1231" s="82"/>
      <c r="D1231" s="82"/>
      <c r="E1231" s="82"/>
      <c r="F1231" s="82"/>
      <c r="G1231" s="82"/>
    </row>
    <row r="1232" spans="1:7" ht="52.8" x14ac:dyDescent="0.25">
      <c r="A1232" s="91" t="s">
        <v>569</v>
      </c>
      <c r="B1232" s="85">
        <v>1666</v>
      </c>
      <c r="C1232" s="82" t="s">
        <v>582</v>
      </c>
      <c r="D1232" s="82" t="s">
        <v>583</v>
      </c>
      <c r="E1232" s="82"/>
      <c r="F1232" s="82"/>
      <c r="G1232" s="82"/>
    </row>
    <row r="1233" spans="1:7" ht="17.25" customHeight="1" x14ac:dyDescent="0.25">
      <c r="A1233" s="91" t="s">
        <v>569</v>
      </c>
      <c r="B1233" s="74">
        <v>1667</v>
      </c>
      <c r="C1233" s="82"/>
      <c r="D1233" s="82"/>
      <c r="E1233" s="82"/>
      <c r="F1233" s="82"/>
      <c r="G1233" s="82"/>
    </row>
    <row r="1234" spans="1:7" ht="145.19999999999999" x14ac:dyDescent="0.25">
      <c r="A1234" s="91" t="s">
        <v>569</v>
      </c>
      <c r="B1234" s="85">
        <v>1668</v>
      </c>
      <c r="C1234" s="82" t="s">
        <v>584</v>
      </c>
      <c r="D1234" s="82" t="s">
        <v>585</v>
      </c>
      <c r="E1234" s="82"/>
      <c r="F1234" s="82"/>
      <c r="G1234" s="82"/>
    </row>
    <row r="1235" spans="1:7" ht="17.25" customHeight="1" x14ac:dyDescent="0.25">
      <c r="A1235" s="91" t="s">
        <v>569</v>
      </c>
      <c r="B1235" s="74">
        <v>1669</v>
      </c>
      <c r="C1235" s="82"/>
      <c r="D1235" s="82"/>
      <c r="E1235" s="82"/>
      <c r="F1235" s="82"/>
      <c r="G1235" s="82"/>
    </row>
    <row r="1236" spans="1:7" ht="52.8" x14ac:dyDescent="0.25">
      <c r="A1236" s="91" t="s">
        <v>569</v>
      </c>
      <c r="B1236" s="85">
        <v>1670</v>
      </c>
      <c r="C1236" s="82" t="s">
        <v>586</v>
      </c>
      <c r="D1236" s="82" t="s">
        <v>587</v>
      </c>
      <c r="E1236" s="82"/>
      <c r="F1236" s="82"/>
      <c r="G1236" s="82"/>
    </row>
    <row r="1237" spans="1:7" ht="17.25" customHeight="1" x14ac:dyDescent="0.25">
      <c r="A1237" s="91" t="s">
        <v>569</v>
      </c>
      <c r="B1237" s="74">
        <v>1671</v>
      </c>
      <c r="C1237" s="82"/>
      <c r="D1237" s="82"/>
      <c r="E1237" s="82"/>
      <c r="F1237" s="82"/>
      <c r="G1237" s="82"/>
    </row>
    <row r="1238" spans="1:7" ht="79.2" x14ac:dyDescent="0.25">
      <c r="A1238" s="91" t="s">
        <v>569</v>
      </c>
      <c r="B1238" s="85">
        <v>1672</v>
      </c>
      <c r="C1238" s="82" t="s">
        <v>588</v>
      </c>
      <c r="D1238" s="82" t="s">
        <v>589</v>
      </c>
      <c r="E1238" s="82"/>
      <c r="F1238" s="82"/>
      <c r="G1238" s="82"/>
    </row>
    <row r="1239" spans="1:7" ht="17.25" customHeight="1" x14ac:dyDescent="0.25">
      <c r="A1239" s="91" t="s">
        <v>569</v>
      </c>
      <c r="B1239" s="74">
        <v>1673</v>
      </c>
      <c r="C1239" s="82"/>
      <c r="D1239" s="82"/>
      <c r="E1239" s="82"/>
      <c r="F1239" s="82"/>
      <c r="G1239" s="82"/>
    </row>
    <row r="1240" spans="1:7" ht="52.8" x14ac:dyDescent="0.25">
      <c r="A1240" s="91" t="s">
        <v>569</v>
      </c>
      <c r="B1240" s="85">
        <v>1674</v>
      </c>
      <c r="C1240" s="82" t="s">
        <v>590</v>
      </c>
      <c r="D1240" s="82" t="s">
        <v>591</v>
      </c>
      <c r="E1240" s="82"/>
      <c r="F1240" s="82"/>
      <c r="G1240" s="82"/>
    </row>
    <row r="1241" spans="1:7" ht="17.25" customHeight="1" x14ac:dyDescent="0.25">
      <c r="A1241" s="91" t="s">
        <v>569</v>
      </c>
      <c r="B1241" s="74">
        <v>1675</v>
      </c>
      <c r="C1241" s="82"/>
      <c r="D1241" s="82"/>
      <c r="E1241" s="82"/>
      <c r="F1241" s="82"/>
      <c r="G1241" s="82"/>
    </row>
    <row r="1242" spans="1:7" ht="66" x14ac:dyDescent="0.25">
      <c r="A1242" s="91" t="s">
        <v>569</v>
      </c>
      <c r="B1242" s="85">
        <v>1676</v>
      </c>
      <c r="C1242" s="82" t="s">
        <v>592</v>
      </c>
      <c r="D1242" s="82" t="s">
        <v>593</v>
      </c>
      <c r="E1242" s="82"/>
      <c r="F1242" s="82"/>
      <c r="G1242" s="82"/>
    </row>
    <row r="1243" spans="1:7" ht="17.25" customHeight="1" x14ac:dyDescent="0.25">
      <c r="A1243" s="91" t="s">
        <v>569</v>
      </c>
      <c r="B1243" s="74">
        <v>1677</v>
      </c>
      <c r="C1243" s="82"/>
      <c r="D1243" s="82"/>
      <c r="E1243" s="82"/>
      <c r="F1243" s="82"/>
      <c r="G1243" s="82"/>
    </row>
    <row r="1244" spans="1:7" ht="17.25" customHeight="1" x14ac:dyDescent="0.25">
      <c r="A1244" s="91" t="s">
        <v>569</v>
      </c>
      <c r="B1244" s="74">
        <v>1678</v>
      </c>
      <c r="C1244" s="82"/>
      <c r="D1244" s="82"/>
      <c r="E1244" s="82"/>
      <c r="F1244" s="82"/>
      <c r="G1244" s="82"/>
    </row>
    <row r="1245" spans="1:7" ht="17.25" customHeight="1" x14ac:dyDescent="0.25">
      <c r="A1245" s="91" t="s">
        <v>569</v>
      </c>
      <c r="B1245" s="74">
        <v>1679</v>
      </c>
      <c r="C1245" s="82"/>
      <c r="D1245" s="82"/>
      <c r="E1245" s="82"/>
      <c r="F1245" s="82"/>
      <c r="G1245" s="82"/>
    </row>
    <row r="1246" spans="1:7" ht="17.25" customHeight="1" x14ac:dyDescent="0.25">
      <c r="A1246" s="91" t="s">
        <v>569</v>
      </c>
      <c r="B1246" s="74">
        <v>1680</v>
      </c>
      <c r="C1246" s="82"/>
      <c r="D1246" s="82"/>
      <c r="E1246" s="82"/>
      <c r="F1246" s="82"/>
      <c r="G1246" s="82"/>
    </row>
    <row r="1247" spans="1:7" ht="17.25" customHeight="1" x14ac:dyDescent="0.25">
      <c r="A1247" s="91" t="s">
        <v>569</v>
      </c>
      <c r="B1247" s="74">
        <v>1681</v>
      </c>
      <c r="C1247" s="82"/>
      <c r="D1247" s="82"/>
      <c r="E1247" s="82"/>
      <c r="F1247" s="82"/>
      <c r="G1247" s="82"/>
    </row>
    <row r="1248" spans="1:7" ht="33" customHeight="1" x14ac:dyDescent="0.25">
      <c r="A1248" s="91" t="s">
        <v>594</v>
      </c>
      <c r="B1248" s="74">
        <v>1682</v>
      </c>
      <c r="C1248" s="82" t="s">
        <v>595</v>
      </c>
      <c r="D1248" s="82" t="s">
        <v>596</v>
      </c>
      <c r="E1248" s="82"/>
      <c r="F1248" s="82"/>
      <c r="G1248" s="82"/>
    </row>
    <row r="1249" spans="1:7" ht="35.25" customHeight="1" x14ac:dyDescent="0.25">
      <c r="A1249" s="91" t="s">
        <v>571</v>
      </c>
      <c r="B1249" s="74">
        <v>1683</v>
      </c>
      <c r="C1249" s="82" t="s">
        <v>597</v>
      </c>
      <c r="D1249" s="82" t="s">
        <v>598</v>
      </c>
      <c r="E1249" s="82"/>
      <c r="F1249" s="82"/>
      <c r="G1249" s="82"/>
    </row>
    <row r="1250" spans="1:7" ht="26.25" customHeight="1" x14ac:dyDescent="0.25">
      <c r="A1250" s="91" t="s">
        <v>571</v>
      </c>
      <c r="B1250" s="74">
        <v>1684</v>
      </c>
      <c r="C1250" s="82" t="s">
        <v>599</v>
      </c>
      <c r="D1250" s="82" t="s">
        <v>600</v>
      </c>
      <c r="E1250" s="82"/>
      <c r="F1250" s="82"/>
      <c r="G1250" s="82"/>
    </row>
    <row r="1251" spans="1:7" ht="17.25" customHeight="1" x14ac:dyDescent="0.25">
      <c r="A1251" s="91" t="s">
        <v>571</v>
      </c>
      <c r="B1251" s="74">
        <v>1685</v>
      </c>
      <c r="C1251" s="82"/>
      <c r="D1251" s="82"/>
      <c r="E1251" s="82"/>
      <c r="F1251" s="82"/>
      <c r="G1251" s="82"/>
    </row>
    <row r="1252" spans="1:7" ht="17.25" customHeight="1" x14ac:dyDescent="0.25">
      <c r="A1252" s="91" t="s">
        <v>571</v>
      </c>
      <c r="B1252" s="74">
        <v>1686</v>
      </c>
      <c r="C1252" s="82"/>
      <c r="D1252" s="82"/>
      <c r="E1252" s="82"/>
      <c r="F1252" s="82"/>
      <c r="G1252" s="82"/>
    </row>
    <row r="1253" spans="1:7" ht="17.25" customHeight="1" x14ac:dyDescent="0.25">
      <c r="A1253" s="91" t="s">
        <v>571</v>
      </c>
      <c r="B1253" s="74">
        <v>1687</v>
      </c>
      <c r="C1253" s="82"/>
      <c r="D1253" s="82"/>
      <c r="E1253" s="82"/>
      <c r="F1253" s="82"/>
      <c r="G1253" s="82"/>
    </row>
    <row r="1254" spans="1:7" ht="17.25" customHeight="1" x14ac:dyDescent="0.25">
      <c r="A1254" s="91" t="s">
        <v>571</v>
      </c>
      <c r="B1254" s="74">
        <v>1688</v>
      </c>
      <c r="C1254" s="82"/>
      <c r="D1254" s="82"/>
      <c r="E1254" s="82"/>
      <c r="F1254" s="82"/>
      <c r="G1254" s="82"/>
    </row>
    <row r="1255" spans="1:7" ht="17.25" customHeight="1" x14ac:dyDescent="0.25">
      <c r="A1255" s="91" t="s">
        <v>571</v>
      </c>
      <c r="B1255" s="74">
        <v>1689</v>
      </c>
      <c r="C1255" s="82"/>
      <c r="D1255" s="82"/>
      <c r="E1255" s="82"/>
      <c r="F1255" s="82"/>
      <c r="G1255" s="82"/>
    </row>
    <row r="1256" spans="1:7" ht="17.25" customHeight="1" x14ac:dyDescent="0.25">
      <c r="A1256" s="91" t="s">
        <v>571</v>
      </c>
      <c r="B1256" s="74">
        <v>1690</v>
      </c>
      <c r="C1256" s="82"/>
      <c r="D1256" s="82"/>
      <c r="E1256" s="82"/>
      <c r="F1256" s="82"/>
      <c r="G1256" s="82"/>
    </row>
    <row r="1257" spans="1:7" ht="17.25" customHeight="1" x14ac:dyDescent="0.25">
      <c r="A1257" s="91" t="s">
        <v>571</v>
      </c>
      <c r="B1257" s="74">
        <v>1691</v>
      </c>
      <c r="C1257" s="82"/>
      <c r="D1257" s="82"/>
      <c r="E1257" s="82"/>
      <c r="F1257" s="82"/>
      <c r="G1257" s="82"/>
    </row>
    <row r="1258" spans="1:7" ht="17.25" customHeight="1" x14ac:dyDescent="0.25">
      <c r="A1258" s="91" t="s">
        <v>571</v>
      </c>
      <c r="B1258" s="74">
        <v>1692</v>
      </c>
      <c r="C1258" s="82"/>
      <c r="D1258" s="82"/>
      <c r="E1258" s="82"/>
      <c r="F1258" s="82"/>
      <c r="G1258" s="82"/>
    </row>
    <row r="1259" spans="1:7" ht="17.25" customHeight="1" x14ac:dyDescent="0.25">
      <c r="A1259" s="91" t="s">
        <v>571</v>
      </c>
      <c r="B1259" s="74">
        <v>1693</v>
      </c>
      <c r="C1259" s="82"/>
      <c r="D1259" s="82"/>
      <c r="E1259" s="82"/>
      <c r="F1259" s="82"/>
      <c r="G1259" s="82"/>
    </row>
    <row r="1260" spans="1:7" ht="17.25" customHeight="1" x14ac:dyDescent="0.25">
      <c r="A1260" s="91" t="s">
        <v>571</v>
      </c>
      <c r="B1260" s="74">
        <v>1694</v>
      </c>
      <c r="C1260" s="82"/>
      <c r="D1260" s="82"/>
      <c r="E1260" s="82"/>
      <c r="F1260" s="82"/>
      <c r="G1260" s="82"/>
    </row>
    <row r="1261" spans="1:7" ht="17.25" customHeight="1" x14ac:dyDescent="0.25">
      <c r="A1261" s="91" t="s">
        <v>571</v>
      </c>
      <c r="B1261" s="74">
        <v>1695</v>
      </c>
      <c r="C1261" s="82"/>
      <c r="D1261" s="82"/>
      <c r="E1261" s="82"/>
      <c r="F1261" s="82"/>
      <c r="G1261" s="82"/>
    </row>
    <row r="1262" spans="1:7" ht="17.25" customHeight="1" x14ac:dyDescent="0.25">
      <c r="A1262" s="91" t="s">
        <v>571</v>
      </c>
      <c r="B1262" s="74">
        <v>1696</v>
      </c>
      <c r="C1262" s="82"/>
      <c r="D1262" s="82"/>
      <c r="E1262" s="82"/>
      <c r="F1262" s="82"/>
      <c r="G1262" s="82"/>
    </row>
    <row r="1263" spans="1:7" ht="17.25" customHeight="1" x14ac:dyDescent="0.25">
      <c r="A1263" s="91" t="s">
        <v>571</v>
      </c>
      <c r="B1263" s="74">
        <v>1697</v>
      </c>
      <c r="C1263" s="82"/>
      <c r="D1263" s="82"/>
      <c r="E1263" s="82"/>
      <c r="F1263" s="82"/>
      <c r="G1263" s="82"/>
    </row>
    <row r="1264" spans="1:7" ht="17.25" customHeight="1" x14ac:dyDescent="0.25">
      <c r="A1264" s="91" t="s">
        <v>571</v>
      </c>
      <c r="B1264" s="74">
        <v>1698</v>
      </c>
      <c r="C1264" s="82"/>
      <c r="D1264" s="82"/>
      <c r="E1264" s="82"/>
      <c r="F1264" s="82"/>
      <c r="G1264" s="82"/>
    </row>
    <row r="1265" spans="1:7" ht="17.25" customHeight="1" x14ac:dyDescent="0.25">
      <c r="A1265" s="91" t="s">
        <v>571</v>
      </c>
      <c r="B1265" s="74">
        <v>1699</v>
      </c>
      <c r="C1265" s="82"/>
      <c r="D1265" s="82"/>
      <c r="E1265" s="82"/>
      <c r="F1265" s="82"/>
      <c r="G1265" s="82"/>
    </row>
    <row r="1266" spans="1:7" ht="17.25" customHeight="1" x14ac:dyDescent="0.25">
      <c r="A1266" s="91" t="s">
        <v>571</v>
      </c>
      <c r="B1266" s="74">
        <v>1700</v>
      </c>
      <c r="C1266" s="82"/>
      <c r="D1266" s="82"/>
      <c r="E1266" s="82"/>
      <c r="F1266" s="82"/>
      <c r="G1266" s="82"/>
    </row>
    <row r="1267" spans="1:7" ht="17.25" customHeight="1" x14ac:dyDescent="0.25">
      <c r="A1267" s="91" t="s">
        <v>571</v>
      </c>
      <c r="B1267" s="74">
        <v>1701</v>
      </c>
      <c r="C1267" s="82"/>
      <c r="D1267" s="82"/>
      <c r="E1267" s="82"/>
      <c r="F1267" s="82"/>
      <c r="G1267" s="82"/>
    </row>
    <row r="1268" spans="1:7" ht="17.25" customHeight="1" x14ac:dyDescent="0.25">
      <c r="A1268" s="91" t="s">
        <v>571</v>
      </c>
      <c r="B1268" s="74">
        <v>1702</v>
      </c>
      <c r="C1268" s="82"/>
      <c r="D1268" s="82"/>
      <c r="E1268" s="82"/>
      <c r="F1268" s="82"/>
      <c r="G1268" s="82"/>
    </row>
    <row r="1269" spans="1:7" ht="17.25" customHeight="1" x14ac:dyDescent="0.25">
      <c r="A1269" s="91" t="s">
        <v>571</v>
      </c>
      <c r="B1269" s="74">
        <v>1703</v>
      </c>
      <c r="C1269" s="82"/>
      <c r="D1269" s="82"/>
      <c r="E1269" s="82"/>
      <c r="F1269" s="82"/>
      <c r="G1269" s="82"/>
    </row>
    <row r="1270" spans="1:7" ht="17.25" customHeight="1" x14ac:dyDescent="0.25">
      <c r="A1270" s="91" t="s">
        <v>571</v>
      </c>
      <c r="B1270" s="74">
        <v>1704</v>
      </c>
      <c r="C1270" s="82"/>
      <c r="D1270" s="82"/>
      <c r="E1270" s="82"/>
      <c r="F1270" s="82"/>
      <c r="G1270" s="82"/>
    </row>
    <row r="1271" spans="1:7" ht="17.25" customHeight="1" x14ac:dyDescent="0.25">
      <c r="A1271" s="91" t="s">
        <v>571</v>
      </c>
      <c r="B1271" s="74">
        <v>1705</v>
      </c>
      <c r="C1271" s="82"/>
      <c r="D1271" s="82"/>
      <c r="E1271" s="82"/>
      <c r="F1271" s="82"/>
      <c r="G1271" s="82"/>
    </row>
    <row r="1272" spans="1:7" ht="17.25" customHeight="1" x14ac:dyDescent="0.25">
      <c r="A1272" s="91" t="s">
        <v>571</v>
      </c>
      <c r="B1272" s="74">
        <v>1706</v>
      </c>
      <c r="C1272" s="82"/>
      <c r="D1272" s="82"/>
      <c r="E1272" s="82"/>
      <c r="F1272" s="82"/>
      <c r="G1272" s="82"/>
    </row>
    <row r="1273" spans="1:7" ht="17.25" customHeight="1" x14ac:dyDescent="0.25">
      <c r="A1273" s="91" t="s">
        <v>571</v>
      </c>
      <c r="B1273" s="74">
        <v>1707</v>
      </c>
      <c r="C1273" s="82"/>
      <c r="D1273" s="82"/>
      <c r="E1273" s="82"/>
      <c r="F1273" s="82"/>
      <c r="G1273" s="82"/>
    </row>
    <row r="1274" spans="1:7" ht="17.25" customHeight="1" thickBot="1" x14ac:dyDescent="0.3">
      <c r="A1274" s="95" t="s">
        <v>571</v>
      </c>
      <c r="B1274" s="81">
        <v>1708</v>
      </c>
      <c r="C1274" s="52"/>
      <c r="D1274" s="52"/>
      <c r="E1274" s="52"/>
      <c r="F1274" s="52"/>
      <c r="G1274" s="52"/>
    </row>
  </sheetData>
  <sheetProtection selectLockedCells="1"/>
  <autoFilter ref="A13:F1274" xr:uid="{00000000-0009-0000-0000-000000000000}"/>
  <dataConsolidate link="1"/>
  <conditionalFormatting sqref="C218:AE219">
    <cfRule type="expression" priority="862">
      <formula>#REF!=$F$4</formula>
    </cfRule>
  </conditionalFormatting>
  <conditionalFormatting sqref="K4">
    <cfRule type="cellIs" dxfId="61" priority="3" operator="equal">
      <formula>0</formula>
    </cfRule>
    <cfRule type="cellIs" dxfId="60" priority="4" operator="greaterThan">
      <formula>78</formula>
    </cfRule>
    <cfRule type="cellIs" dxfId="59" priority="5" operator="between">
      <formula>1</formula>
      <formula>77</formula>
    </cfRule>
  </conditionalFormatting>
  <conditionalFormatting sqref="C1160:D1160">
    <cfRule type="expression" dxfId="0" priority="1" stopIfTrue="1">
      <formula>$E1160=""</formula>
    </cfRule>
  </conditionalFormatting>
  <printOptions horizontalCentered="1"/>
  <pageMargins left="0.70866141732283472" right="0.55118110236220474" top="0.98425196850393704" bottom="0.9055118110236221" header="0.23622047244094491" footer="0.27559055118110237"/>
  <pageSetup paperSize="9" scale="14"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01. Apr. 2026
Index: 204
Seite: &amp;P/&amp;N
</oddFooter>
  </headerFooter>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25601" r:id="rId5" name="Button 1">
              <controlPr defaultSize="0" print="0" autoFill="0" autoPict="0" macro="[0]!back">
                <anchor>
                  <from>
                    <xdr:col>4</xdr:col>
                    <xdr:colOff>716280</xdr:colOff>
                    <xdr:row>5</xdr:row>
                    <xdr:rowOff>68580</xdr:rowOff>
                  </from>
                  <to>
                    <xdr:col>4</xdr:col>
                    <xdr:colOff>1371600</xdr:colOff>
                    <xdr:row>6</xdr:row>
                    <xdr:rowOff>99060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1">
    <tabColor theme="3" tint="0.39997558519241921"/>
    <pageSetUpPr fitToPage="1"/>
  </sheetPr>
  <dimension ref="A1:AP86"/>
  <sheetViews>
    <sheetView showGridLines="0" tabSelected="1" zoomScale="130" zoomScaleNormal="130" zoomScaleSheetLayoutView="85" zoomScalePageLayoutView="85" workbookViewId="0">
      <selection activeCell="B10" sqref="B10:H12"/>
    </sheetView>
  </sheetViews>
  <sheetFormatPr baseColWidth="10" defaultColWidth="5.36328125" defaultRowHeight="17.7" customHeight="1" x14ac:dyDescent="0.25"/>
  <cols>
    <col min="1" max="1" width="3.36328125" style="39" customWidth="1"/>
    <col min="2" max="2" width="5.36328125" style="39" customWidth="1"/>
    <col min="3" max="3" width="7.6328125" style="39" customWidth="1"/>
    <col min="4" max="4" width="6.90625" style="39" customWidth="1"/>
    <col min="5" max="20" width="4.36328125" style="39" customWidth="1"/>
    <col min="21" max="25" width="5.36328125" style="39" customWidth="1"/>
    <col min="26" max="27" width="6.36328125" style="39" customWidth="1"/>
    <col min="28" max="31" width="5.36328125" style="39" customWidth="1"/>
    <col min="32" max="16384" width="5.36328125" style="39"/>
  </cols>
  <sheetData>
    <row r="1" spans="1:42" s="36" customFormat="1" ht="17.7" customHeight="1" x14ac:dyDescent="0.25">
      <c r="A1" s="50"/>
      <c r="B1" s="317" t="str">
        <f>HLOOKUP(LANGUAGE!$B$2,LANGUAGE!$C$14:$G$1217,981)</f>
        <v>Supplier Line Walk</v>
      </c>
      <c r="C1" s="317"/>
      <c r="D1" s="317"/>
      <c r="E1" s="317"/>
      <c r="F1" s="317"/>
      <c r="G1" s="317"/>
      <c r="H1" s="317"/>
      <c r="I1" s="317"/>
      <c r="J1" s="317"/>
      <c r="K1" s="317"/>
      <c r="L1" s="317"/>
      <c r="M1" s="317"/>
      <c r="N1" s="317"/>
      <c r="O1" s="317"/>
      <c r="P1" s="319" t="s">
        <v>2</v>
      </c>
      <c r="Q1" s="319"/>
      <c r="R1" s="319"/>
      <c r="S1" s="49"/>
      <c r="T1" s="49"/>
      <c r="U1" s="49"/>
      <c r="V1" s="49"/>
      <c r="W1" s="49"/>
      <c r="X1" s="49"/>
      <c r="Y1" s="50"/>
      <c r="Z1" s="50"/>
      <c r="AA1" s="50"/>
      <c r="AB1" s="50"/>
      <c r="AC1" s="50"/>
      <c r="AD1" s="35"/>
      <c r="AE1" s="35"/>
      <c r="AF1" s="35"/>
      <c r="AG1" s="35"/>
      <c r="AH1" s="35"/>
      <c r="AI1" s="35"/>
      <c r="AJ1" s="35"/>
      <c r="AK1" s="35"/>
      <c r="AL1" s="50"/>
      <c r="AM1" s="45"/>
      <c r="AN1" s="45"/>
      <c r="AO1" s="45"/>
      <c r="AP1" s="45"/>
    </row>
    <row r="2" spans="1:42" s="36" customFormat="1" ht="29.25" customHeight="1" x14ac:dyDescent="0.25">
      <c r="A2" s="50"/>
      <c r="B2" s="317"/>
      <c r="C2" s="317"/>
      <c r="D2" s="317"/>
      <c r="E2" s="317"/>
      <c r="F2" s="317"/>
      <c r="G2" s="317"/>
      <c r="H2" s="317"/>
      <c r="I2" s="317"/>
      <c r="J2" s="317"/>
      <c r="K2" s="317"/>
      <c r="L2" s="317"/>
      <c r="M2" s="317"/>
      <c r="N2" s="317"/>
      <c r="O2" s="317"/>
      <c r="P2" s="319" t="s">
        <v>601</v>
      </c>
      <c r="Q2" s="319"/>
      <c r="R2" s="319"/>
      <c r="S2" s="49"/>
      <c r="T2" s="49"/>
      <c r="U2" s="49"/>
      <c r="V2" s="49"/>
      <c r="W2" s="49"/>
      <c r="X2" s="49"/>
      <c r="Y2" s="50"/>
      <c r="Z2" s="50"/>
      <c r="AA2" s="50"/>
      <c r="AB2" s="50"/>
      <c r="AC2" s="50"/>
      <c r="AD2" s="35"/>
      <c r="AE2" s="35"/>
      <c r="AF2" s="35"/>
      <c r="AG2" s="35"/>
      <c r="AH2" s="35"/>
      <c r="AI2" s="35"/>
      <c r="AJ2" s="35"/>
      <c r="AK2" s="35"/>
      <c r="AL2" s="50"/>
      <c r="AM2" s="45"/>
      <c r="AN2" s="45"/>
      <c r="AO2" s="45"/>
      <c r="AP2" s="45"/>
    </row>
    <row r="3" spans="1:42" s="36" customFormat="1" ht="17.7" customHeight="1" x14ac:dyDescent="0.25">
      <c r="B3" s="37"/>
      <c r="C3" s="37"/>
      <c r="D3" s="37"/>
      <c r="E3" s="37"/>
      <c r="F3" s="37"/>
      <c r="G3" s="37"/>
      <c r="H3" s="37"/>
      <c r="I3" s="37"/>
      <c r="J3" s="37"/>
      <c r="K3" s="37"/>
      <c r="L3" s="37"/>
      <c r="M3" s="37"/>
      <c r="N3" s="37"/>
      <c r="O3" s="37"/>
      <c r="P3" s="37"/>
      <c r="Q3" s="320" t="str">
        <f>HLOOKUP(LANGUAGE!$B$2,LANGUAGE!$C$14:$G$1217,2)</f>
        <v>Achtung!!!     Nur gelb markierte Felder ausfüllen.</v>
      </c>
      <c r="R3" s="320"/>
      <c r="S3" s="320"/>
      <c r="T3" s="320"/>
      <c r="U3" s="320"/>
      <c r="V3" s="320"/>
      <c r="W3" s="320"/>
      <c r="X3" s="320"/>
      <c r="Y3" s="320"/>
      <c r="Z3" s="320"/>
      <c r="AA3" s="320"/>
      <c r="AB3" s="320"/>
      <c r="AC3" s="320"/>
      <c r="AD3" s="320"/>
      <c r="AE3" s="320"/>
      <c r="AF3" s="320"/>
      <c r="AG3" s="37"/>
      <c r="AH3" s="37"/>
      <c r="AI3" s="37"/>
      <c r="AJ3" s="37"/>
      <c r="AK3" s="37"/>
    </row>
    <row r="4" spans="1:42" s="36" customFormat="1" ht="17.7" customHeight="1" thickBot="1" x14ac:dyDescent="0.3">
      <c r="B4" s="320"/>
      <c r="C4" s="320"/>
      <c r="D4" s="320"/>
      <c r="E4" s="320"/>
      <c r="F4" s="320"/>
      <c r="G4" s="320"/>
      <c r="H4" s="320"/>
      <c r="I4" s="320"/>
      <c r="J4" s="320"/>
      <c r="K4" s="320"/>
      <c r="L4" s="320"/>
      <c r="M4" s="320"/>
      <c r="N4" s="320"/>
      <c r="O4" s="320"/>
      <c r="P4" s="320"/>
      <c r="Q4" s="320"/>
      <c r="R4" s="37"/>
      <c r="S4" s="37"/>
      <c r="T4" s="37"/>
      <c r="U4" s="37"/>
      <c r="V4" s="37"/>
      <c r="W4" s="37"/>
      <c r="X4" s="37"/>
      <c r="Y4" s="37"/>
      <c r="Z4" s="37"/>
      <c r="AA4" s="37"/>
      <c r="AB4" s="37"/>
      <c r="AC4" s="37"/>
      <c r="AD4" s="37"/>
      <c r="AE4" s="37"/>
      <c r="AF4" s="37"/>
      <c r="AG4" s="37"/>
      <c r="AH4" s="37"/>
      <c r="AI4" s="37"/>
      <c r="AJ4" s="37"/>
      <c r="AK4" s="37"/>
    </row>
    <row r="5" spans="1:42" s="36" customFormat="1" ht="17.7" customHeight="1" x14ac:dyDescent="0.25">
      <c r="B5" s="321" t="str">
        <f>HLOOKUP(LANGUAGE!$B$2,LANGUAGE!$C$14:$G$1217,12)</f>
        <v>Überprüfte Teilenummer</v>
      </c>
      <c r="C5" s="322"/>
      <c r="D5" s="322"/>
      <c r="E5" s="322"/>
      <c r="F5" s="322"/>
      <c r="G5" s="322"/>
      <c r="H5" s="322"/>
      <c r="I5" s="322"/>
      <c r="J5" s="322"/>
      <c r="K5" s="322"/>
      <c r="L5" s="322"/>
      <c r="M5" s="322"/>
      <c r="N5" s="322"/>
      <c r="O5" s="323"/>
      <c r="P5" s="48"/>
      <c r="Q5" s="321" t="str">
        <f>HLOOKUP(LANGUAGE!$B$2,LANGUAGE!$C$14:$G$1217,27)</f>
        <v>Lieferantendaten</v>
      </c>
      <c r="R5" s="322"/>
      <c r="S5" s="322"/>
      <c r="T5" s="322"/>
      <c r="U5" s="322"/>
      <c r="V5" s="324"/>
      <c r="W5" s="324"/>
      <c r="X5" s="324"/>
      <c r="Y5" s="324"/>
      <c r="Z5" s="324"/>
      <c r="AA5" s="324"/>
      <c r="AB5" s="324"/>
      <c r="AC5" s="324"/>
      <c r="AD5" s="324"/>
      <c r="AE5" s="325"/>
      <c r="AF5" s="48"/>
      <c r="AG5" s="197" t="str">
        <f>HLOOKUP(LANGUAGE!$B$2,LANGUAGE!$C$14:$G$1217,21)</f>
        <v>Datum</v>
      </c>
      <c r="AH5" s="198"/>
      <c r="AI5" s="198"/>
      <c r="AJ5" s="198"/>
      <c r="AK5" s="198"/>
      <c r="AL5" s="199"/>
    </row>
    <row r="6" spans="1:42" s="36" customFormat="1" ht="17.7" customHeight="1" x14ac:dyDescent="0.25">
      <c r="B6" s="326" t="str">
        <f>HLOOKUP(LANGUAGE!$B$2,LANGUAGE!$C$14:$G$1217,13)</f>
        <v>Teilenummer</v>
      </c>
      <c r="C6" s="327"/>
      <c r="D6" s="327"/>
      <c r="E6" s="327"/>
      <c r="F6" s="327"/>
      <c r="G6" s="208"/>
      <c r="H6" s="209"/>
      <c r="I6" s="209"/>
      <c r="J6" s="209"/>
      <c r="K6" s="209"/>
      <c r="L6" s="209"/>
      <c r="M6" s="209"/>
      <c r="N6" s="209"/>
      <c r="O6" s="210"/>
      <c r="P6" s="48"/>
      <c r="Q6" s="326" t="str">
        <f>HLOOKUP(LANGUAGE!$B$2,LANGUAGE!$C$14:$G$1217,28)</f>
        <v>Lieferant</v>
      </c>
      <c r="R6" s="327"/>
      <c r="S6" s="327"/>
      <c r="T6" s="327"/>
      <c r="U6" s="328"/>
      <c r="V6" s="208"/>
      <c r="W6" s="209"/>
      <c r="X6" s="209"/>
      <c r="Y6" s="209"/>
      <c r="Z6" s="209"/>
      <c r="AA6" s="209"/>
      <c r="AB6" s="209"/>
      <c r="AC6" s="209"/>
      <c r="AD6" s="209"/>
      <c r="AE6" s="210"/>
      <c r="AF6" s="48"/>
      <c r="AG6" s="200"/>
      <c r="AH6" s="201"/>
      <c r="AI6" s="201"/>
      <c r="AJ6" s="201"/>
      <c r="AK6" s="201"/>
      <c r="AL6" s="202"/>
    </row>
    <row r="7" spans="1:42" s="36" customFormat="1" ht="17.7" customHeight="1" thickBot="1" x14ac:dyDescent="0.3">
      <c r="B7" s="206" t="str">
        <f>HLOOKUP(LANGUAGE!$B$2,LANGUAGE!$C$14:$G$1217,14)</f>
        <v>Teilebezeichnung(en)</v>
      </c>
      <c r="C7" s="207"/>
      <c r="D7" s="207"/>
      <c r="E7" s="207"/>
      <c r="F7" s="207"/>
      <c r="G7" s="208"/>
      <c r="H7" s="209"/>
      <c r="I7" s="209"/>
      <c r="J7" s="209"/>
      <c r="K7" s="209"/>
      <c r="L7" s="209"/>
      <c r="M7" s="209"/>
      <c r="N7" s="209"/>
      <c r="O7" s="210"/>
      <c r="P7" s="48"/>
      <c r="Q7" s="206" t="str">
        <f>HLOOKUP(LANGUAGE!$B$2,LANGUAGE!$C$14:$G$1217,29)</f>
        <v>Lieferantennummer</v>
      </c>
      <c r="R7" s="207"/>
      <c r="S7" s="207"/>
      <c r="T7" s="207"/>
      <c r="U7" s="207"/>
      <c r="V7" s="211"/>
      <c r="W7" s="212"/>
      <c r="X7" s="212"/>
      <c r="Y7" s="212"/>
      <c r="Z7" s="212"/>
      <c r="AA7" s="212"/>
      <c r="AB7" s="212"/>
      <c r="AC7" s="212"/>
      <c r="AD7" s="212"/>
      <c r="AE7" s="213"/>
      <c r="AF7" s="48"/>
      <c r="AG7" s="203"/>
      <c r="AH7" s="204"/>
      <c r="AI7" s="204"/>
      <c r="AJ7" s="204"/>
      <c r="AK7" s="204"/>
      <c r="AL7" s="205"/>
    </row>
    <row r="8" spans="1:42" s="38" customFormat="1" ht="17.7" customHeight="1" thickBot="1" x14ac:dyDescent="0.3">
      <c r="M8" s="51"/>
    </row>
    <row r="9" spans="1:42" s="38" customFormat="1" ht="17.7" customHeight="1" thickBot="1" x14ac:dyDescent="0.3">
      <c r="B9" s="235" t="str">
        <f>HLOOKUP(LANGUAGE!$B$2,LANGUAGE!$C$14:$G$1217,116)</f>
        <v>Teilnehmer Lieferant</v>
      </c>
      <c r="C9" s="329"/>
      <c r="D9" s="329"/>
      <c r="E9" s="329"/>
      <c r="F9" s="329"/>
      <c r="G9" s="329"/>
      <c r="H9" s="329"/>
      <c r="I9" s="235" t="str">
        <f>HLOOKUP(LANGUAGE!$B$2,LANGUAGE!$C$14:$G$1217,112)</f>
        <v>Abteilung</v>
      </c>
      <c r="J9" s="236"/>
      <c r="K9" s="236"/>
      <c r="L9" s="237"/>
      <c r="M9" s="235" t="str">
        <f>HLOOKUP(LANGUAGE!$B$2,LANGUAGE!$C$14:$G$1217,102)</f>
        <v>Unterschrift</v>
      </c>
      <c r="N9" s="195"/>
      <c r="O9" s="195"/>
      <c r="P9" s="195"/>
      <c r="Q9" s="195"/>
      <c r="R9" s="195"/>
      <c r="S9" s="196"/>
      <c r="U9" s="235" t="str">
        <f>HLOOKUP(LANGUAGE!$B$2,LANGUAGE!$C$14:$G$1217,115)</f>
        <v>Teilnehmer Brose</v>
      </c>
      <c r="V9" s="329"/>
      <c r="W9" s="329"/>
      <c r="X9" s="329"/>
      <c r="Y9" s="329"/>
      <c r="Z9" s="329"/>
      <c r="AA9" s="329"/>
      <c r="AB9" s="235" t="str">
        <f>HLOOKUP(LANGUAGE!$B$2,LANGUAGE!$C$14:$G$1217,112)</f>
        <v>Abteilung</v>
      </c>
      <c r="AC9" s="236"/>
      <c r="AD9" s="236"/>
      <c r="AE9" s="237"/>
      <c r="AF9" s="235" t="str">
        <f>HLOOKUP(LANGUAGE!$B$2,LANGUAGE!$C$14:$G$1217,102)</f>
        <v>Unterschrift</v>
      </c>
      <c r="AG9" s="195"/>
      <c r="AH9" s="195"/>
      <c r="AI9" s="195"/>
      <c r="AJ9" s="195"/>
      <c r="AK9" s="195"/>
      <c r="AL9" s="196"/>
    </row>
    <row r="10" spans="1:42" s="38" customFormat="1" ht="13.2" x14ac:dyDescent="0.25">
      <c r="B10" s="300"/>
      <c r="C10" s="301"/>
      <c r="D10" s="301"/>
      <c r="E10" s="301"/>
      <c r="F10" s="301"/>
      <c r="G10" s="301"/>
      <c r="H10" s="301"/>
      <c r="I10" s="240"/>
      <c r="J10" s="301"/>
      <c r="K10" s="301"/>
      <c r="L10" s="301"/>
      <c r="M10" s="240"/>
      <c r="N10" s="241"/>
      <c r="O10" s="241"/>
      <c r="P10" s="241"/>
      <c r="Q10" s="241"/>
      <c r="R10" s="241"/>
      <c r="S10" s="242"/>
      <c r="U10" s="300"/>
      <c r="V10" s="301"/>
      <c r="W10" s="301"/>
      <c r="X10" s="301"/>
      <c r="Y10" s="301"/>
      <c r="Z10" s="301"/>
      <c r="AA10" s="301"/>
      <c r="AB10" s="240"/>
      <c r="AC10" s="301"/>
      <c r="AD10" s="301"/>
      <c r="AE10" s="301"/>
      <c r="AF10" s="240"/>
      <c r="AG10" s="241"/>
      <c r="AH10" s="241"/>
      <c r="AI10" s="241"/>
      <c r="AJ10" s="241"/>
      <c r="AK10" s="241"/>
      <c r="AL10" s="242"/>
    </row>
    <row r="11" spans="1:42" s="38" customFormat="1" ht="13.2" x14ac:dyDescent="0.25">
      <c r="B11" s="302"/>
      <c r="C11" s="238"/>
      <c r="D11" s="238"/>
      <c r="E11" s="238"/>
      <c r="F11" s="238"/>
      <c r="G11" s="238"/>
      <c r="H11" s="238"/>
      <c r="I11" s="238"/>
      <c r="J11" s="238"/>
      <c r="K11" s="238"/>
      <c r="L11" s="238"/>
      <c r="M11" s="215"/>
      <c r="N11" s="215"/>
      <c r="O11" s="215"/>
      <c r="P11" s="215"/>
      <c r="Q11" s="215"/>
      <c r="R11" s="215"/>
      <c r="S11" s="216"/>
      <c r="U11" s="302"/>
      <c r="V11" s="238"/>
      <c r="W11" s="238"/>
      <c r="X11" s="238"/>
      <c r="Y11" s="238"/>
      <c r="Z11" s="238"/>
      <c r="AA11" s="238"/>
      <c r="AB11" s="238"/>
      <c r="AC11" s="238"/>
      <c r="AD11" s="238"/>
      <c r="AE11" s="238"/>
      <c r="AF11" s="215"/>
      <c r="AG11" s="215"/>
      <c r="AH11" s="215"/>
      <c r="AI11" s="215"/>
      <c r="AJ11" s="215"/>
      <c r="AK11" s="215"/>
      <c r="AL11" s="216"/>
    </row>
    <row r="12" spans="1:42" s="38" customFormat="1" ht="13.2" x14ac:dyDescent="0.25">
      <c r="B12" s="302"/>
      <c r="C12" s="238"/>
      <c r="D12" s="238"/>
      <c r="E12" s="238"/>
      <c r="F12" s="238"/>
      <c r="G12" s="238"/>
      <c r="H12" s="238"/>
      <c r="I12" s="238"/>
      <c r="J12" s="238"/>
      <c r="K12" s="238"/>
      <c r="L12" s="238"/>
      <c r="M12" s="215"/>
      <c r="N12" s="215"/>
      <c r="O12" s="215"/>
      <c r="P12" s="215"/>
      <c r="Q12" s="215"/>
      <c r="R12" s="215"/>
      <c r="S12" s="216"/>
      <c r="U12" s="302"/>
      <c r="V12" s="238"/>
      <c r="W12" s="238"/>
      <c r="X12" s="238"/>
      <c r="Y12" s="238"/>
      <c r="Z12" s="238"/>
      <c r="AA12" s="238"/>
      <c r="AB12" s="238"/>
      <c r="AC12" s="238"/>
      <c r="AD12" s="238"/>
      <c r="AE12" s="238"/>
      <c r="AF12" s="215"/>
      <c r="AG12" s="215"/>
      <c r="AH12" s="215"/>
      <c r="AI12" s="215"/>
      <c r="AJ12" s="215"/>
      <c r="AK12" s="215"/>
      <c r="AL12" s="216"/>
    </row>
    <row r="13" spans="1:42" s="38" customFormat="1" ht="13.2" x14ac:dyDescent="0.25">
      <c r="B13" s="303"/>
      <c r="C13" s="238"/>
      <c r="D13" s="238"/>
      <c r="E13" s="238"/>
      <c r="F13" s="238"/>
      <c r="G13" s="238"/>
      <c r="H13" s="238"/>
      <c r="I13" s="214"/>
      <c r="J13" s="238"/>
      <c r="K13" s="238"/>
      <c r="L13" s="238"/>
      <c r="M13" s="214"/>
      <c r="N13" s="215"/>
      <c r="O13" s="215"/>
      <c r="P13" s="215"/>
      <c r="Q13" s="215"/>
      <c r="R13" s="215"/>
      <c r="S13" s="216"/>
      <c r="U13" s="303"/>
      <c r="V13" s="238"/>
      <c r="W13" s="238"/>
      <c r="X13" s="238"/>
      <c r="Y13" s="238"/>
      <c r="Z13" s="238"/>
      <c r="AA13" s="238"/>
      <c r="AB13" s="214"/>
      <c r="AC13" s="238"/>
      <c r="AD13" s="238"/>
      <c r="AE13" s="238"/>
      <c r="AF13" s="214"/>
      <c r="AG13" s="215"/>
      <c r="AH13" s="215"/>
      <c r="AI13" s="215"/>
      <c r="AJ13" s="215"/>
      <c r="AK13" s="215"/>
      <c r="AL13" s="216"/>
    </row>
    <row r="14" spans="1:42" s="38" customFormat="1" ht="13.2" x14ac:dyDescent="0.25">
      <c r="B14" s="302"/>
      <c r="C14" s="238"/>
      <c r="D14" s="238"/>
      <c r="E14" s="238"/>
      <c r="F14" s="238"/>
      <c r="G14" s="238"/>
      <c r="H14" s="238"/>
      <c r="I14" s="238"/>
      <c r="J14" s="238"/>
      <c r="K14" s="238"/>
      <c r="L14" s="238"/>
      <c r="M14" s="215"/>
      <c r="N14" s="215"/>
      <c r="O14" s="215"/>
      <c r="P14" s="215"/>
      <c r="Q14" s="215"/>
      <c r="R14" s="215"/>
      <c r="S14" s="216"/>
      <c r="U14" s="302"/>
      <c r="V14" s="238"/>
      <c r="W14" s="238"/>
      <c r="X14" s="238"/>
      <c r="Y14" s="238"/>
      <c r="Z14" s="238"/>
      <c r="AA14" s="238"/>
      <c r="AB14" s="238"/>
      <c r="AC14" s="238"/>
      <c r="AD14" s="238"/>
      <c r="AE14" s="238"/>
      <c r="AF14" s="215"/>
      <c r="AG14" s="215"/>
      <c r="AH14" s="215"/>
      <c r="AI14" s="215"/>
      <c r="AJ14" s="215"/>
      <c r="AK14" s="215"/>
      <c r="AL14" s="216"/>
    </row>
    <row r="15" spans="1:42" s="38" customFormat="1" ht="13.2" x14ac:dyDescent="0.25">
      <c r="B15" s="302"/>
      <c r="C15" s="238"/>
      <c r="D15" s="238"/>
      <c r="E15" s="238"/>
      <c r="F15" s="238"/>
      <c r="G15" s="238"/>
      <c r="H15" s="238"/>
      <c r="I15" s="238"/>
      <c r="J15" s="238"/>
      <c r="K15" s="238"/>
      <c r="L15" s="238"/>
      <c r="M15" s="215"/>
      <c r="N15" s="215"/>
      <c r="O15" s="215"/>
      <c r="P15" s="215"/>
      <c r="Q15" s="215"/>
      <c r="R15" s="215"/>
      <c r="S15" s="216"/>
      <c r="U15" s="302"/>
      <c r="V15" s="238"/>
      <c r="W15" s="238"/>
      <c r="X15" s="238"/>
      <c r="Y15" s="238"/>
      <c r="Z15" s="238"/>
      <c r="AA15" s="238"/>
      <c r="AB15" s="238"/>
      <c r="AC15" s="238"/>
      <c r="AD15" s="238"/>
      <c r="AE15" s="238"/>
      <c r="AF15" s="215"/>
      <c r="AG15" s="215"/>
      <c r="AH15" s="215"/>
      <c r="AI15" s="215"/>
      <c r="AJ15" s="215"/>
      <c r="AK15" s="215"/>
      <c r="AL15" s="216"/>
    </row>
    <row r="16" spans="1:42" s="38" customFormat="1" ht="13.2" x14ac:dyDescent="0.25">
      <c r="B16" s="303"/>
      <c r="C16" s="238"/>
      <c r="D16" s="238"/>
      <c r="E16" s="238"/>
      <c r="F16" s="238"/>
      <c r="G16" s="238"/>
      <c r="H16" s="238"/>
      <c r="I16" s="310"/>
      <c r="J16" s="238"/>
      <c r="K16" s="238"/>
      <c r="L16" s="238"/>
      <c r="M16" s="214"/>
      <c r="N16" s="215"/>
      <c r="O16" s="215"/>
      <c r="P16" s="215"/>
      <c r="Q16" s="215"/>
      <c r="R16" s="215"/>
      <c r="S16" s="216"/>
      <c r="U16" s="303"/>
      <c r="V16" s="238"/>
      <c r="W16" s="238"/>
      <c r="X16" s="238"/>
      <c r="Y16" s="238"/>
      <c r="Z16" s="238"/>
      <c r="AA16" s="238"/>
      <c r="AB16" s="214"/>
      <c r="AC16" s="238"/>
      <c r="AD16" s="238"/>
      <c r="AE16" s="238"/>
      <c r="AF16" s="214"/>
      <c r="AG16" s="215"/>
      <c r="AH16" s="215"/>
      <c r="AI16" s="215"/>
      <c r="AJ16" s="215"/>
      <c r="AK16" s="215"/>
      <c r="AL16" s="216"/>
    </row>
    <row r="17" spans="2:42" s="38" customFormat="1" ht="13.2" x14ac:dyDescent="0.25">
      <c r="B17" s="302"/>
      <c r="C17" s="238"/>
      <c r="D17" s="238"/>
      <c r="E17" s="238"/>
      <c r="F17" s="238"/>
      <c r="G17" s="238"/>
      <c r="H17" s="238"/>
      <c r="I17" s="238"/>
      <c r="J17" s="238"/>
      <c r="K17" s="238"/>
      <c r="L17" s="238"/>
      <c r="M17" s="215"/>
      <c r="N17" s="215"/>
      <c r="O17" s="215"/>
      <c r="P17" s="215"/>
      <c r="Q17" s="215"/>
      <c r="R17" s="215"/>
      <c r="S17" s="216"/>
      <c r="U17" s="302"/>
      <c r="V17" s="238"/>
      <c r="W17" s="238"/>
      <c r="X17" s="238"/>
      <c r="Y17" s="238"/>
      <c r="Z17" s="238"/>
      <c r="AA17" s="238"/>
      <c r="AB17" s="238"/>
      <c r="AC17" s="238"/>
      <c r="AD17" s="238"/>
      <c r="AE17" s="238"/>
      <c r="AF17" s="215"/>
      <c r="AG17" s="215"/>
      <c r="AH17" s="215"/>
      <c r="AI17" s="215"/>
      <c r="AJ17" s="215"/>
      <c r="AK17" s="215"/>
      <c r="AL17" s="216"/>
    </row>
    <row r="18" spans="2:42" s="38" customFormat="1" ht="13.2" x14ac:dyDescent="0.25">
      <c r="B18" s="302"/>
      <c r="C18" s="238"/>
      <c r="D18" s="238"/>
      <c r="E18" s="238"/>
      <c r="F18" s="238"/>
      <c r="G18" s="238"/>
      <c r="H18" s="238"/>
      <c r="I18" s="238"/>
      <c r="J18" s="238"/>
      <c r="K18" s="238"/>
      <c r="L18" s="238"/>
      <c r="M18" s="215"/>
      <c r="N18" s="215"/>
      <c r="O18" s="215"/>
      <c r="P18" s="215"/>
      <c r="Q18" s="215"/>
      <c r="R18" s="215"/>
      <c r="S18" s="216"/>
      <c r="U18" s="302"/>
      <c r="V18" s="238"/>
      <c r="W18" s="238"/>
      <c r="X18" s="238"/>
      <c r="Y18" s="238"/>
      <c r="Z18" s="238"/>
      <c r="AA18" s="238"/>
      <c r="AB18" s="238"/>
      <c r="AC18" s="238"/>
      <c r="AD18" s="238"/>
      <c r="AE18" s="238"/>
      <c r="AF18" s="215"/>
      <c r="AG18" s="215"/>
      <c r="AH18" s="215"/>
      <c r="AI18" s="215"/>
      <c r="AJ18" s="215"/>
      <c r="AK18" s="215"/>
      <c r="AL18" s="216"/>
    </row>
    <row r="19" spans="2:42" s="38" customFormat="1" ht="13.2" x14ac:dyDescent="0.25">
      <c r="B19" s="303"/>
      <c r="C19" s="238"/>
      <c r="D19" s="238"/>
      <c r="E19" s="238"/>
      <c r="F19" s="238"/>
      <c r="G19" s="238"/>
      <c r="H19" s="238"/>
      <c r="I19" s="214"/>
      <c r="J19" s="238"/>
      <c r="K19" s="238"/>
      <c r="L19" s="238"/>
      <c r="M19" s="214"/>
      <c r="N19" s="215"/>
      <c r="O19" s="215"/>
      <c r="P19" s="215"/>
      <c r="Q19" s="215"/>
      <c r="R19" s="215"/>
      <c r="S19" s="216"/>
      <c r="U19" s="303"/>
      <c r="V19" s="238"/>
      <c r="W19" s="238"/>
      <c r="X19" s="238"/>
      <c r="Y19" s="238"/>
      <c r="Z19" s="238"/>
      <c r="AA19" s="238"/>
      <c r="AB19" s="214"/>
      <c r="AC19" s="238"/>
      <c r="AD19" s="238"/>
      <c r="AE19" s="238"/>
      <c r="AF19" s="214"/>
      <c r="AG19" s="215"/>
      <c r="AH19" s="215"/>
      <c r="AI19" s="215"/>
      <c r="AJ19" s="215"/>
      <c r="AK19" s="215"/>
      <c r="AL19" s="216"/>
    </row>
    <row r="20" spans="2:42" s="38" customFormat="1" ht="13.2" x14ac:dyDescent="0.25">
      <c r="B20" s="302"/>
      <c r="C20" s="238"/>
      <c r="D20" s="238"/>
      <c r="E20" s="238"/>
      <c r="F20" s="238"/>
      <c r="G20" s="238"/>
      <c r="H20" s="238"/>
      <c r="I20" s="238"/>
      <c r="J20" s="238"/>
      <c r="K20" s="238"/>
      <c r="L20" s="238"/>
      <c r="M20" s="215"/>
      <c r="N20" s="215"/>
      <c r="O20" s="215"/>
      <c r="P20" s="215"/>
      <c r="Q20" s="215"/>
      <c r="R20" s="215"/>
      <c r="S20" s="216"/>
      <c r="U20" s="302"/>
      <c r="V20" s="238"/>
      <c r="W20" s="238"/>
      <c r="X20" s="238"/>
      <c r="Y20" s="238"/>
      <c r="Z20" s="238"/>
      <c r="AA20" s="238"/>
      <c r="AB20" s="238"/>
      <c r="AC20" s="238"/>
      <c r="AD20" s="238"/>
      <c r="AE20" s="238"/>
      <c r="AF20" s="215"/>
      <c r="AG20" s="215"/>
      <c r="AH20" s="215"/>
      <c r="AI20" s="215"/>
      <c r="AJ20" s="215"/>
      <c r="AK20" s="215"/>
      <c r="AL20" s="216"/>
    </row>
    <row r="21" spans="2:42" s="38" customFormat="1" ht="13.2" customHeight="1" thickBot="1" x14ac:dyDescent="0.3">
      <c r="B21" s="318"/>
      <c r="C21" s="239"/>
      <c r="D21" s="239"/>
      <c r="E21" s="239"/>
      <c r="F21" s="239"/>
      <c r="G21" s="239"/>
      <c r="H21" s="239"/>
      <c r="I21" s="239"/>
      <c r="J21" s="239"/>
      <c r="K21" s="239"/>
      <c r="L21" s="239"/>
      <c r="M21" s="217"/>
      <c r="N21" s="217"/>
      <c r="O21" s="217"/>
      <c r="P21" s="217"/>
      <c r="Q21" s="217"/>
      <c r="R21" s="217"/>
      <c r="S21" s="218"/>
      <c r="U21" s="318"/>
      <c r="V21" s="239"/>
      <c r="W21" s="239"/>
      <c r="X21" s="239"/>
      <c r="Y21" s="239"/>
      <c r="Z21" s="239"/>
      <c r="AA21" s="239"/>
      <c r="AB21" s="239"/>
      <c r="AC21" s="239"/>
      <c r="AD21" s="239"/>
      <c r="AE21" s="239"/>
      <c r="AF21" s="217"/>
      <c r="AG21" s="217"/>
      <c r="AH21" s="217"/>
      <c r="AI21" s="217"/>
      <c r="AJ21" s="217"/>
      <c r="AK21" s="217"/>
      <c r="AL21" s="218"/>
    </row>
    <row r="22" spans="2:42" s="38" customFormat="1" ht="13.2" customHeight="1" thickBot="1" x14ac:dyDescent="0.3">
      <c r="B22" s="187" t="str">
        <f>HLOOKUP(LANGUAGE!$B$2,LANGUAGE!$C$14:$G$1217,1065)</f>
        <v>Um ein Ergebnis für den SLW zu erhalten müssen alle Fragen beantwortet werden!</v>
      </c>
      <c r="C22" s="188"/>
      <c r="D22" s="188"/>
      <c r="E22" s="188"/>
      <c r="F22" s="188"/>
      <c r="G22" s="188"/>
      <c r="H22" s="188"/>
      <c r="I22" s="188"/>
      <c r="J22" s="188"/>
      <c r="K22" s="188"/>
      <c r="L22" s="188"/>
      <c r="M22" s="188"/>
      <c r="N22" s="188"/>
      <c r="O22" s="188"/>
      <c r="P22"/>
      <c r="Q22"/>
      <c r="R22"/>
      <c r="S22"/>
      <c r="T22"/>
      <c r="X22" s="39"/>
      <c r="Y22" s="39"/>
      <c r="Z22" s="39"/>
      <c r="AA22" s="39"/>
      <c r="AB22" s="39"/>
      <c r="AC22" s="39"/>
      <c r="AD22" s="39"/>
      <c r="AE22" s="39"/>
      <c r="AF22" s="39"/>
      <c r="AG22" s="39"/>
      <c r="AH22" s="39"/>
      <c r="AI22" s="39"/>
      <c r="AJ22" s="39"/>
      <c r="AK22" s="39"/>
    </row>
    <row r="23" spans="2:42" s="38" customFormat="1" ht="13.2" customHeight="1" thickBot="1" x14ac:dyDescent="0.3">
      <c r="B23" s="253" t="str">
        <f>HLOOKUP(LANGUAGE!$B$2,LANGUAGE!$C$14:$G$1217,1044)</f>
        <v>Ergebnis</v>
      </c>
      <c r="C23" s="254"/>
      <c r="D23" s="254"/>
      <c r="E23" s="254"/>
      <c r="F23" s="254"/>
      <c r="G23" s="254"/>
      <c r="H23" s="254"/>
      <c r="I23" s="231"/>
      <c r="J23" s="193"/>
      <c r="K23" s="193"/>
      <c r="L23" s="193"/>
      <c r="M23" s="193"/>
      <c r="N23" s="193"/>
      <c r="O23" s="193"/>
      <c r="P23" s="177"/>
      <c r="Q23" s="176"/>
      <c r="R23" s="192" t="str">
        <f>HLOOKUP(LANGUAGE!$B$2,LANGUAGE!$C$14:$G$1217,1063)</f>
        <v xml:space="preserve">Die Gesamteinstufung zum Supplier Line Walk ergibt sich aus der Anzahl der jeweils red/yellow/green bewerteten Fragen: </v>
      </c>
      <c r="S23" s="193"/>
      <c r="T23" s="193"/>
      <c r="U23" s="193"/>
      <c r="V23" s="193"/>
      <c r="W23" s="193"/>
      <c r="X23" s="193"/>
      <c r="Y23" s="193"/>
      <c r="Z23" s="193"/>
      <c r="AA23" s="193"/>
      <c r="AB23" s="193"/>
      <c r="AC23" s="193"/>
      <c r="AD23" s="193"/>
      <c r="AE23" s="193"/>
      <c r="AF23" s="193"/>
      <c r="AG23" s="193"/>
      <c r="AH23" s="193"/>
      <c r="AI23" s="193"/>
      <c r="AJ23" s="193"/>
      <c r="AK23" s="193"/>
      <c r="AL23" s="194"/>
    </row>
    <row r="24" spans="2:42" s="38" customFormat="1" ht="13.2" customHeight="1" thickBot="1" x14ac:dyDescent="0.3">
      <c r="B24" s="255"/>
      <c r="C24" s="256"/>
      <c r="D24" s="256"/>
      <c r="E24" s="256"/>
      <c r="F24" s="256"/>
      <c r="G24" s="256"/>
      <c r="H24" s="256"/>
      <c r="I24" s="232">
        <f>(Y27*30)+(P27*0.02)+G27</f>
        <v>0</v>
      </c>
      <c r="J24" s="233"/>
      <c r="K24" s="233"/>
      <c r="L24" s="233"/>
      <c r="M24" s="233"/>
      <c r="N24" s="233"/>
      <c r="O24" s="233"/>
      <c r="P24" s="172"/>
      <c r="Q24" s="175"/>
      <c r="R24" s="189" t="str">
        <f>HLOOKUP(LANGUAGE!$B$2,LANGUAGE!$C$14:$G$1217,1055)</f>
        <v>Grün</v>
      </c>
      <c r="S24" s="190"/>
      <c r="T24" s="191"/>
      <c r="U24" s="189" t="str">
        <f>HLOOKUP(LANGUAGE!$B$2,LANGUAGE!$C$14:$G$1217,1059)</f>
        <v>Bis 6 yellow bewertete Fragen</v>
      </c>
      <c r="V24" s="195"/>
      <c r="W24" s="195"/>
      <c r="X24" s="195"/>
      <c r="Y24" s="195"/>
      <c r="Z24" s="195"/>
      <c r="AA24" s="195"/>
      <c r="AB24" s="195"/>
      <c r="AC24" s="195"/>
      <c r="AD24" s="195"/>
      <c r="AE24" s="195"/>
      <c r="AF24" s="195"/>
      <c r="AG24" s="195"/>
      <c r="AH24" s="195"/>
      <c r="AI24" s="195"/>
      <c r="AJ24" s="195"/>
      <c r="AK24" s="195"/>
      <c r="AL24" s="196"/>
    </row>
    <row r="25" spans="2:42" s="38" customFormat="1" ht="13.2" customHeight="1" thickBot="1" x14ac:dyDescent="0.3">
      <c r="B25" s="255"/>
      <c r="C25" s="256"/>
      <c r="D25" s="256"/>
      <c r="E25" s="256"/>
      <c r="F25" s="256"/>
      <c r="G25" s="256"/>
      <c r="H25" s="256"/>
      <c r="I25" s="232"/>
      <c r="J25" s="233"/>
      <c r="K25" s="233"/>
      <c r="L25" s="233"/>
      <c r="M25" s="233"/>
      <c r="N25" s="233"/>
      <c r="O25" s="233"/>
      <c r="P25" s="172"/>
      <c r="Q25" s="175"/>
      <c r="R25" s="189" t="str">
        <f>HLOOKUP(LANGUAGE!$B$2,LANGUAGE!$C$14:$G$1217,1056)</f>
        <v>Gelb</v>
      </c>
      <c r="S25" s="190"/>
      <c r="T25" s="191"/>
      <c r="U25" s="189" t="str">
        <f>HLOOKUP(LANGUAGE!$B$2,LANGUAGE!$C$14:$G$1217,1060)</f>
        <v>Von 7 - 12 yellow bewerteten Fragen</v>
      </c>
      <c r="V25" s="195"/>
      <c r="W25" s="195"/>
      <c r="X25" s="195"/>
      <c r="Y25" s="195"/>
      <c r="Z25" s="195"/>
      <c r="AA25" s="195"/>
      <c r="AB25" s="195"/>
      <c r="AC25" s="195"/>
      <c r="AD25" s="195"/>
      <c r="AE25" s="195"/>
      <c r="AF25" s="195"/>
      <c r="AG25" s="195"/>
      <c r="AH25" s="195"/>
      <c r="AI25" s="195"/>
      <c r="AJ25" s="195"/>
      <c r="AK25" s="195"/>
      <c r="AL25" s="196"/>
    </row>
    <row r="26" spans="2:42" ht="16.2" customHeight="1" thickBot="1" x14ac:dyDescent="0.3">
      <c r="B26" s="257"/>
      <c r="C26" s="258"/>
      <c r="D26" s="258"/>
      <c r="E26" s="258"/>
      <c r="F26" s="258"/>
      <c r="G26" s="258"/>
      <c r="H26" s="258"/>
      <c r="I26" s="285"/>
      <c r="J26" s="286"/>
      <c r="K26" s="286"/>
      <c r="L26" s="286"/>
      <c r="M26" s="286"/>
      <c r="N26" s="286"/>
      <c r="O26" s="286"/>
      <c r="P26" s="173"/>
      <c r="Q26" s="174"/>
      <c r="R26" s="189" t="str">
        <f>HLOOKUP(LANGUAGE!$B$2,LANGUAGE!$C$14:$G$1217,1057)</f>
        <v>Rot</v>
      </c>
      <c r="S26" s="190"/>
      <c r="T26" s="191"/>
      <c r="U26" s="189" t="str">
        <f>HLOOKUP(LANGUAGE!$B$2,LANGUAGE!$C$14:$G$1217,1061)</f>
        <v>Ab 13 yellow bewerteten Fragen oder 1 red bewertete Frage</v>
      </c>
      <c r="V26" s="195"/>
      <c r="W26" s="195"/>
      <c r="X26" s="195"/>
      <c r="Y26" s="195"/>
      <c r="Z26" s="195"/>
      <c r="AA26" s="195"/>
      <c r="AB26" s="195"/>
      <c r="AC26" s="195"/>
      <c r="AD26" s="195"/>
      <c r="AE26" s="195"/>
      <c r="AF26" s="195"/>
      <c r="AG26" s="195"/>
      <c r="AH26" s="195"/>
      <c r="AI26" s="195"/>
      <c r="AJ26" s="195"/>
      <c r="AK26" s="195"/>
      <c r="AL26" s="196"/>
    </row>
    <row r="27" spans="2:42" s="38" customFormat="1" ht="17.7" customHeight="1" x14ac:dyDescent="0.25">
      <c r="B27" s="249" t="str">
        <f>HLOOKUP(LANGUAGE!$B$2,LANGUAGE!$C$14:$G$1217,1047)</f>
        <v>Anzahl bewertet mit "red"</v>
      </c>
      <c r="C27" s="187"/>
      <c r="D27" s="187"/>
      <c r="E27" s="187"/>
      <c r="F27" s="224"/>
      <c r="G27" s="243">
        <f>COUNTIF(Z34:Z86,"red")</f>
        <v>0</v>
      </c>
      <c r="H27" s="244"/>
      <c r="I27" s="245"/>
      <c r="J27" s="178"/>
      <c r="K27" s="249" t="str">
        <f>HLOOKUP(LANGUAGE!$B$2,LANGUAGE!$C$14:$G$1217,1052)</f>
        <v>Anzahl bewertet mit "yellow"</v>
      </c>
      <c r="L27" s="187"/>
      <c r="M27" s="187"/>
      <c r="N27" s="187"/>
      <c r="O27" s="224"/>
      <c r="P27" s="243">
        <f>COUNTIF(Z34:Z86,"yellow")</f>
        <v>0</v>
      </c>
      <c r="Q27" s="244"/>
      <c r="R27" s="245"/>
      <c r="T27" s="249" t="str">
        <f>HLOOKUP(LANGUAGE!$B$2,LANGUAGE!$C$14:$G$1217,1046)</f>
        <v xml:space="preserve">Anzahl Sofortmaßnahmen </v>
      </c>
      <c r="U27" s="187"/>
      <c r="V27" s="187"/>
      <c r="W27" s="187"/>
      <c r="X27" s="224"/>
      <c r="Y27" s="243">
        <f>COUNTIF(AA35:AA86,"X")</f>
        <v>0</v>
      </c>
      <c r="Z27" s="244"/>
      <c r="AA27" s="245"/>
      <c r="AC27" s="304" t="str">
        <f>HLOOKUP(LANGUAGE!$B$2,LANGUAGE!$C$14:$G$1217,1048)</f>
        <v xml:space="preserve">Vorlage Maßnahmenplan bis: </v>
      </c>
      <c r="AD27" s="305"/>
      <c r="AE27" s="305"/>
      <c r="AF27" s="305"/>
      <c r="AG27" s="306"/>
      <c r="AH27" s="311"/>
      <c r="AI27" s="312"/>
      <c r="AJ27" s="312"/>
      <c r="AK27" s="313"/>
      <c r="AL27" s="115"/>
    </row>
    <row r="28" spans="2:42" s="38" customFormat="1" ht="17.7" customHeight="1" thickBot="1" x14ac:dyDescent="0.3">
      <c r="B28" s="250"/>
      <c r="C28" s="251"/>
      <c r="D28" s="251"/>
      <c r="E28" s="251"/>
      <c r="F28" s="252"/>
      <c r="G28" s="246"/>
      <c r="H28" s="247"/>
      <c r="I28" s="248"/>
      <c r="J28" s="178"/>
      <c r="K28" s="250"/>
      <c r="L28" s="251"/>
      <c r="M28" s="251"/>
      <c r="N28" s="251"/>
      <c r="O28" s="252"/>
      <c r="P28" s="246"/>
      <c r="Q28" s="247"/>
      <c r="R28" s="248"/>
      <c r="T28" s="250"/>
      <c r="U28" s="251"/>
      <c r="V28" s="251"/>
      <c r="W28" s="251"/>
      <c r="X28" s="252"/>
      <c r="Y28" s="246"/>
      <c r="Z28" s="247"/>
      <c r="AA28" s="248"/>
      <c r="AC28" s="307"/>
      <c r="AD28" s="308"/>
      <c r="AE28" s="308"/>
      <c r="AF28" s="308"/>
      <c r="AG28" s="309"/>
      <c r="AH28" s="314"/>
      <c r="AI28" s="315"/>
      <c r="AJ28" s="315"/>
      <c r="AK28" s="316"/>
      <c r="AL28" s="115"/>
    </row>
    <row r="29" spans="2:42" s="38" customFormat="1" ht="17.7" customHeight="1" thickBot="1" x14ac:dyDescent="0.3">
      <c r="B29" s="170"/>
      <c r="C29" s="169"/>
      <c r="D29" s="169"/>
      <c r="E29" s="251" t="str">
        <f>HLOOKUP(LANGUAGE!$B$2,LANGUAGE!$C$14:$G$1217,1051)</f>
        <v>Fragen bewertet mit "yellow" stellen kein Risiko bezüglich einer Nichtkonfirmität am Produkt dar</v>
      </c>
      <c r="F29" s="259"/>
      <c r="G29" s="259"/>
      <c r="H29" s="259"/>
      <c r="I29" s="259"/>
      <c r="J29" s="259"/>
      <c r="K29" s="259"/>
      <c r="L29" s="259"/>
      <c r="M29" s="259"/>
      <c r="N29" s="259"/>
      <c r="O29" s="259"/>
      <c r="P29" s="259"/>
      <c r="Q29" s="259"/>
      <c r="R29" s="259"/>
      <c r="S29" s="259"/>
      <c r="T29" s="259"/>
      <c r="U29" s="259"/>
      <c r="V29" s="259"/>
      <c r="W29" s="259"/>
      <c r="X29" s="168"/>
      <c r="Y29" s="168"/>
      <c r="Z29" s="168"/>
      <c r="AA29" s="168"/>
      <c r="AB29" s="168"/>
      <c r="AC29" s="116"/>
      <c r="AD29" s="116"/>
      <c r="AE29" s="116"/>
      <c r="AF29" s="116"/>
      <c r="AG29" s="117"/>
      <c r="AH29" s="117"/>
      <c r="AI29" s="117"/>
      <c r="AJ29" s="117"/>
      <c r="AK29" s="117"/>
      <c r="AL29" s="118"/>
    </row>
    <row r="30" spans="2:42" s="38" customFormat="1" ht="28.2" customHeight="1" thickBot="1" x14ac:dyDescent="0.3"/>
    <row r="31" spans="2:42" ht="17.7" customHeight="1" x14ac:dyDescent="0.25">
      <c r="B31" s="231" t="str">
        <f>HLOOKUP(LANGUAGE!$B$2,LANGUAGE!$C$14:$G$1217,1109)</f>
        <v>Allgemein</v>
      </c>
      <c r="C31" s="193"/>
      <c r="D31" s="193"/>
      <c r="E31" s="193"/>
      <c r="F31" s="193"/>
      <c r="G31" s="193"/>
      <c r="H31" s="193"/>
      <c r="I31" s="193"/>
      <c r="J31" s="193"/>
      <c r="K31" s="193"/>
      <c r="L31" s="193"/>
      <c r="M31" s="193"/>
      <c r="N31" s="193"/>
      <c r="O31" s="193"/>
      <c r="P31" s="193"/>
      <c r="Q31" s="193"/>
      <c r="R31" s="193"/>
      <c r="S31" s="193"/>
      <c r="T31" s="193"/>
      <c r="U31" s="193"/>
      <c r="V31" s="193"/>
      <c r="W31" s="193"/>
      <c r="X31" s="193"/>
      <c r="Y31" s="193"/>
      <c r="Z31" s="193"/>
      <c r="AA31" s="193"/>
      <c r="AB31" s="193"/>
      <c r="AC31" s="193"/>
      <c r="AD31" s="193"/>
      <c r="AE31" s="193"/>
      <c r="AF31" s="193"/>
      <c r="AG31" s="193"/>
      <c r="AH31" s="193"/>
      <c r="AI31" s="193"/>
      <c r="AJ31" s="193"/>
      <c r="AK31" s="193"/>
      <c r="AL31" s="194"/>
      <c r="AM31" s="41"/>
      <c r="AN31" s="41"/>
      <c r="AO31" s="46"/>
      <c r="AP31" s="40"/>
    </row>
    <row r="32" spans="2:42" ht="17.7" customHeight="1" thickBot="1" x14ac:dyDescent="0.3">
      <c r="B32" s="232"/>
      <c r="C32" s="233"/>
      <c r="D32" s="233"/>
      <c r="E32" s="233"/>
      <c r="F32" s="233"/>
      <c r="G32" s="233"/>
      <c r="H32" s="233"/>
      <c r="I32" s="233"/>
      <c r="J32" s="233"/>
      <c r="K32" s="233"/>
      <c r="L32" s="233"/>
      <c r="M32" s="233"/>
      <c r="N32" s="233"/>
      <c r="O32" s="233"/>
      <c r="P32" s="233"/>
      <c r="Q32" s="233"/>
      <c r="R32" s="233"/>
      <c r="S32" s="233"/>
      <c r="T32" s="233"/>
      <c r="U32" s="233"/>
      <c r="V32" s="233"/>
      <c r="W32" s="233"/>
      <c r="X32" s="233"/>
      <c r="Y32" s="233"/>
      <c r="Z32" s="233"/>
      <c r="AA32" s="233"/>
      <c r="AB32" s="233"/>
      <c r="AC32" s="233"/>
      <c r="AD32" s="233"/>
      <c r="AE32" s="233"/>
      <c r="AF32" s="233"/>
      <c r="AG32" s="233"/>
      <c r="AH32" s="233"/>
      <c r="AI32" s="233"/>
      <c r="AJ32" s="233"/>
      <c r="AK32" s="233"/>
      <c r="AL32" s="234"/>
      <c r="AM32" s="41"/>
      <c r="AN32" s="41"/>
      <c r="AO32" s="46"/>
      <c r="AP32" s="40"/>
    </row>
    <row r="33" spans="2:42" ht="17.7" customHeight="1" x14ac:dyDescent="0.25">
      <c r="B33" s="278" t="str">
        <f>HLOOKUP(LANGUAGE!$B$2,LANGUAGE!$C$14:$G$1217,91)</f>
        <v>Nr.</v>
      </c>
      <c r="C33" s="280" t="str">
        <f>HLOOKUP(LANGUAGE!$B$2,LANGUAGE!$C$14:$G$1217,73)</f>
        <v>Thema</v>
      </c>
      <c r="D33" s="280"/>
      <c r="E33" s="280" t="str">
        <f>HLOOKUP(LANGUAGE!$B$2,LANGUAGE!$C$14:$G$1217,92)</f>
        <v>Frage</v>
      </c>
      <c r="F33" s="280"/>
      <c r="G33" s="280"/>
      <c r="H33" s="280"/>
      <c r="I33" s="280"/>
      <c r="J33" s="280"/>
      <c r="K33" s="280"/>
      <c r="L33" s="280"/>
      <c r="M33" s="280" t="str">
        <f>HLOOKUP(LANGUAGE!$B$2,LANGUAGE!$C$14:$G$1217,93)</f>
        <v>Hinweise</v>
      </c>
      <c r="N33" s="280"/>
      <c r="O33" s="280"/>
      <c r="P33" s="280"/>
      <c r="Q33" s="280"/>
      <c r="R33" s="280"/>
      <c r="S33" s="280"/>
      <c r="T33" s="280"/>
      <c r="U33" s="282" t="str">
        <f>HLOOKUP(LANGUAGE!$B$2,LANGUAGE!$C$14:$G$1217,114)</f>
        <v>Bemerkungen</v>
      </c>
      <c r="V33" s="282"/>
      <c r="W33" s="282"/>
      <c r="X33" s="282"/>
      <c r="Y33" s="282"/>
      <c r="Z33" s="219" t="str">
        <f>HLOOKUP(LANGUAGE!$B$2,LANGUAGE!$C$14:$G$1217,74)</f>
        <v>Bewer-tung</v>
      </c>
      <c r="AA33" s="221" t="str">
        <f>HLOOKUP(LANGUAGE!$B$2,LANGUAGE!$C$14:$G$1217,81)</f>
        <v xml:space="preserve">Sofort-maß-nahmen </v>
      </c>
      <c r="AB33" s="223" t="str">
        <f>HLOOKUP(LANGUAGE!$B$2,LANGUAGE!$C$14:$G$1217,95)</f>
        <v>Maßnahme</v>
      </c>
      <c r="AC33" s="187"/>
      <c r="AD33" s="187"/>
      <c r="AE33" s="227"/>
      <c r="AF33" s="229" t="str">
        <f>HLOOKUP(LANGUAGE!$B$2,LANGUAGE!$C$14:$G$1217,96)</f>
        <v>Verantwortlich</v>
      </c>
      <c r="AG33" s="187"/>
      <c r="AH33" s="227"/>
      <c r="AI33" s="223" t="str">
        <f>HLOOKUP(LANGUAGE!$B$2,LANGUAGE!$C$14:$G$1217,21)</f>
        <v>Datum</v>
      </c>
      <c r="AJ33" s="227"/>
      <c r="AK33" s="223" t="str">
        <f>HLOOKUP(LANGUAGE!$B$2,LANGUAGE!$C$14:$G$1217,75)</f>
        <v>Status Maßnahme</v>
      </c>
      <c r="AL33" s="224"/>
      <c r="AM33" s="41"/>
      <c r="AN33" s="41"/>
      <c r="AO33" s="40"/>
    </row>
    <row r="34" spans="2:42" ht="40.950000000000003" customHeight="1" x14ac:dyDescent="0.25">
      <c r="B34" s="279"/>
      <c r="C34" s="281"/>
      <c r="D34" s="281"/>
      <c r="E34" s="281"/>
      <c r="F34" s="281"/>
      <c r="G34" s="281"/>
      <c r="H34" s="281"/>
      <c r="I34" s="281"/>
      <c r="J34" s="281"/>
      <c r="K34" s="281"/>
      <c r="L34" s="281"/>
      <c r="M34" s="281"/>
      <c r="N34" s="281"/>
      <c r="O34" s="281"/>
      <c r="P34" s="281"/>
      <c r="Q34" s="281"/>
      <c r="R34" s="281"/>
      <c r="S34" s="281"/>
      <c r="T34" s="281"/>
      <c r="U34" s="283"/>
      <c r="V34" s="283"/>
      <c r="W34" s="283"/>
      <c r="X34" s="283"/>
      <c r="Y34" s="283"/>
      <c r="Z34" s="220"/>
      <c r="AA34" s="222"/>
      <c r="AB34" s="225"/>
      <c r="AC34" s="230"/>
      <c r="AD34" s="230"/>
      <c r="AE34" s="228"/>
      <c r="AF34" s="225"/>
      <c r="AG34" s="230"/>
      <c r="AH34" s="228"/>
      <c r="AI34" s="225"/>
      <c r="AJ34" s="228"/>
      <c r="AK34" s="225"/>
      <c r="AL34" s="226"/>
      <c r="AM34" s="40"/>
      <c r="AN34" s="40"/>
      <c r="AO34" s="40"/>
    </row>
    <row r="35" spans="2:42" ht="17.7" customHeight="1" x14ac:dyDescent="0.25">
      <c r="B35" s="266">
        <v>1</v>
      </c>
      <c r="C35" s="267" t="str">
        <f>HLOOKUP(LANGUAGE!$B$2,LANGUAGE!$C$14:$G$1217,1110)</f>
        <v>Arbeitsanweisung</v>
      </c>
      <c r="D35" s="267"/>
      <c r="E35" s="268" t="str">
        <f>HLOOKUP(LANGUAGE!$B$2,LANGUAGE!$C$14:$G$1217,1111)</f>
        <v>Sind die Produkt- und Prozess- Merkmale in den Prüfanweisungen durchgängig?</v>
      </c>
      <c r="F35" s="268"/>
      <c r="G35" s="268"/>
      <c r="H35" s="268"/>
      <c r="I35" s="268"/>
      <c r="J35" s="268"/>
      <c r="K35" s="268"/>
      <c r="L35" s="268"/>
      <c r="M35" s="268" t="str">
        <f>HLOOKUP(LANGUAGE!$B$2,LANGUAGE!$C$14:$G$1217,1112)</f>
        <v>- Merkmale aus PLP sind in die Prüfanweisung überführt
- Überprüfen das die vorhanden Version des PLP mit der Version im SAP (A2 Meldung) übereinstimmt</v>
      </c>
      <c r="N35" s="268"/>
      <c r="O35" s="268"/>
      <c r="P35" s="268"/>
      <c r="Q35" s="268"/>
      <c r="R35" s="268"/>
      <c r="S35" s="268"/>
      <c r="T35" s="268"/>
      <c r="U35" s="214"/>
      <c r="V35" s="265"/>
      <c r="W35" s="265"/>
      <c r="X35" s="265"/>
      <c r="Y35" s="265"/>
      <c r="Z35" s="269"/>
      <c r="AA35" s="290"/>
      <c r="AB35" s="214"/>
      <c r="AC35" s="265"/>
      <c r="AD35" s="265"/>
      <c r="AE35" s="265"/>
      <c r="AF35" s="214"/>
      <c r="AG35" s="265"/>
      <c r="AH35" s="265"/>
      <c r="AI35" s="214"/>
      <c r="AJ35" s="265"/>
      <c r="AK35" s="260"/>
      <c r="AL35" s="261"/>
      <c r="AM35" s="40"/>
      <c r="AN35" s="40"/>
      <c r="AO35" s="40"/>
    </row>
    <row r="36" spans="2:42" ht="31.2" customHeight="1" x14ac:dyDescent="0.25">
      <c r="B36" s="266"/>
      <c r="C36" s="267"/>
      <c r="D36" s="267"/>
      <c r="E36" s="268"/>
      <c r="F36" s="268"/>
      <c r="G36" s="268"/>
      <c r="H36" s="268"/>
      <c r="I36" s="268"/>
      <c r="J36" s="268"/>
      <c r="K36" s="268"/>
      <c r="L36" s="268"/>
      <c r="M36" s="268"/>
      <c r="N36" s="268"/>
      <c r="O36" s="268"/>
      <c r="P36" s="268"/>
      <c r="Q36" s="268"/>
      <c r="R36" s="268"/>
      <c r="S36" s="268"/>
      <c r="T36" s="268"/>
      <c r="U36" s="265"/>
      <c r="V36" s="265"/>
      <c r="W36" s="265"/>
      <c r="X36" s="265"/>
      <c r="Y36" s="265"/>
      <c r="Z36" s="270"/>
      <c r="AA36" s="291"/>
      <c r="AB36" s="265"/>
      <c r="AC36" s="265"/>
      <c r="AD36" s="265"/>
      <c r="AE36" s="265"/>
      <c r="AF36" s="265"/>
      <c r="AG36" s="265"/>
      <c r="AH36" s="265"/>
      <c r="AI36" s="265"/>
      <c r="AJ36" s="265"/>
      <c r="AK36" s="262"/>
      <c r="AL36" s="261"/>
      <c r="AM36" s="40"/>
      <c r="AN36" s="40"/>
      <c r="AO36" s="40"/>
    </row>
    <row r="37" spans="2:42" ht="31.2" customHeight="1" x14ac:dyDescent="0.25">
      <c r="B37" s="266"/>
      <c r="C37" s="267"/>
      <c r="D37" s="267"/>
      <c r="E37" s="268"/>
      <c r="F37" s="268"/>
      <c r="G37" s="268"/>
      <c r="H37" s="268"/>
      <c r="I37" s="268"/>
      <c r="J37" s="268"/>
      <c r="K37" s="268"/>
      <c r="L37" s="268"/>
      <c r="M37" s="268"/>
      <c r="N37" s="268"/>
      <c r="O37" s="268"/>
      <c r="P37" s="268"/>
      <c r="Q37" s="268"/>
      <c r="R37" s="268"/>
      <c r="S37" s="268"/>
      <c r="T37" s="268"/>
      <c r="U37" s="265"/>
      <c r="V37" s="265"/>
      <c r="W37" s="265"/>
      <c r="X37" s="265"/>
      <c r="Y37" s="265"/>
      <c r="Z37" s="271"/>
      <c r="AA37" s="291"/>
      <c r="AB37" s="265"/>
      <c r="AC37" s="265"/>
      <c r="AD37" s="265"/>
      <c r="AE37" s="265"/>
      <c r="AF37" s="265"/>
      <c r="AG37" s="265"/>
      <c r="AH37" s="265"/>
      <c r="AI37" s="265"/>
      <c r="AJ37" s="265"/>
      <c r="AK37" s="262"/>
      <c r="AL37" s="261"/>
      <c r="AM37" s="40"/>
      <c r="AN37" s="40"/>
      <c r="AO37" s="40"/>
    </row>
    <row r="38" spans="2:42" ht="17.7" customHeight="1" x14ac:dyDescent="0.25">
      <c r="B38" s="266" t="s">
        <v>602</v>
      </c>
      <c r="C38" s="294" t="str">
        <f>HLOOKUP(LANGUAGE!$B$2,LANGUAGE!$C$14:$G$1217,1103)</f>
        <v>Requalifikation *</v>
      </c>
      <c r="D38" s="295"/>
      <c r="E38" s="268" t="str">
        <f>HLOOKUP(LANGUAGE!$B$2,LANGUAGE!$C$14:$G$1217,1104)</f>
        <v xml:space="preserve">Wird die Requalifikation jährlich durchgeführt und ist das Ergebnis der Requalifikationsprüfung i.O.? </v>
      </c>
      <c r="F38" s="268"/>
      <c r="G38" s="268"/>
      <c r="H38" s="268"/>
      <c r="I38" s="268"/>
      <c r="J38" s="268"/>
      <c r="K38" s="268"/>
      <c r="L38" s="268"/>
      <c r="M38" s="268" t="str">
        <f>HLOOKUP(LANGUAGE!$B$2,LANGUAGE!$C$14:$G$1217,1105)</f>
        <v>- Es sind 1x jährlich alle Maße bei jeder Kavität zu überprüfen, für SPC-Merkmale können die Messwerte der letzten 12 Monate zu Grunde gelegt werden.
- Ist eine Requalifikationsplanung vorhanden, und dieses Bauteil aufgeführt?
- Wenn der Lieferant von dieser Regelung abweicht, ist der entsprechende Nachweis einer Vereinbarung mit Brose vorzulegen
(Sonderfall: Wenn bei der Requalifizierungsprüfung Abweichungen festgestellt wurden und  eine gültige AWE              
zu den Abweichungen vorliegt, ist das Ergebnis mit JA zu beantworten.)</v>
      </c>
      <c r="N38" s="268"/>
      <c r="O38" s="268"/>
      <c r="P38" s="268"/>
      <c r="Q38" s="268"/>
      <c r="R38" s="268"/>
      <c r="S38" s="268"/>
      <c r="T38" s="268"/>
      <c r="U38" s="214"/>
      <c r="V38" s="265"/>
      <c r="W38" s="265"/>
      <c r="X38" s="265"/>
      <c r="Y38" s="265"/>
      <c r="Z38" s="269"/>
      <c r="AA38" s="272" t="str">
        <f>IF(Z38="red","X","")</f>
        <v/>
      </c>
      <c r="AB38" s="214"/>
      <c r="AC38" s="265"/>
      <c r="AD38" s="265"/>
      <c r="AE38" s="265"/>
      <c r="AF38" s="214"/>
      <c r="AG38" s="265"/>
      <c r="AH38" s="265"/>
      <c r="AI38" s="214"/>
      <c r="AJ38" s="265"/>
      <c r="AK38" s="260"/>
      <c r="AL38" s="261"/>
      <c r="AM38" s="40"/>
      <c r="AN38" s="40"/>
      <c r="AO38" s="40"/>
    </row>
    <row r="39" spans="2:42" ht="34.950000000000003" customHeight="1" x14ac:dyDescent="0.25">
      <c r="B39" s="266"/>
      <c r="C39" s="296"/>
      <c r="D39" s="297"/>
      <c r="E39" s="268"/>
      <c r="F39" s="268"/>
      <c r="G39" s="268"/>
      <c r="H39" s="268"/>
      <c r="I39" s="268"/>
      <c r="J39" s="268"/>
      <c r="K39" s="268"/>
      <c r="L39" s="268"/>
      <c r="M39" s="268"/>
      <c r="N39" s="268"/>
      <c r="O39" s="268"/>
      <c r="P39" s="268"/>
      <c r="Q39" s="268"/>
      <c r="R39" s="268"/>
      <c r="S39" s="268"/>
      <c r="T39" s="268"/>
      <c r="U39" s="265"/>
      <c r="V39" s="265"/>
      <c r="W39" s="265"/>
      <c r="X39" s="265"/>
      <c r="Y39" s="265"/>
      <c r="Z39" s="270"/>
      <c r="AA39" s="273"/>
      <c r="AB39" s="265"/>
      <c r="AC39" s="265"/>
      <c r="AD39" s="265"/>
      <c r="AE39" s="265"/>
      <c r="AF39" s="265"/>
      <c r="AG39" s="265"/>
      <c r="AH39" s="265"/>
      <c r="AI39" s="265"/>
      <c r="AJ39" s="265"/>
      <c r="AK39" s="262"/>
      <c r="AL39" s="261"/>
      <c r="AM39" s="40"/>
      <c r="AN39" s="40"/>
      <c r="AO39" s="40"/>
    </row>
    <row r="40" spans="2:42" ht="82.95" customHeight="1" x14ac:dyDescent="0.25">
      <c r="B40" s="266"/>
      <c r="C40" s="298"/>
      <c r="D40" s="299"/>
      <c r="E40" s="268"/>
      <c r="F40" s="268"/>
      <c r="G40" s="268"/>
      <c r="H40" s="268"/>
      <c r="I40" s="268"/>
      <c r="J40" s="268"/>
      <c r="K40" s="268"/>
      <c r="L40" s="268"/>
      <c r="M40" s="268"/>
      <c r="N40" s="268"/>
      <c r="O40" s="268"/>
      <c r="P40" s="268"/>
      <c r="Q40" s="268"/>
      <c r="R40" s="268"/>
      <c r="S40" s="268"/>
      <c r="T40" s="268"/>
      <c r="U40" s="265"/>
      <c r="V40" s="265"/>
      <c r="W40" s="265"/>
      <c r="X40" s="265"/>
      <c r="Y40" s="265"/>
      <c r="Z40" s="271"/>
      <c r="AA40" s="274"/>
      <c r="AB40" s="265"/>
      <c r="AC40" s="265"/>
      <c r="AD40" s="265"/>
      <c r="AE40" s="265"/>
      <c r="AF40" s="265"/>
      <c r="AG40" s="265"/>
      <c r="AH40" s="265"/>
      <c r="AI40" s="265"/>
      <c r="AJ40" s="265"/>
      <c r="AK40" s="262"/>
      <c r="AL40" s="261"/>
      <c r="AM40" s="40"/>
      <c r="AN40" s="40"/>
      <c r="AO40" s="40"/>
    </row>
    <row r="41" spans="2:42" ht="17.7" customHeight="1" x14ac:dyDescent="0.25">
      <c r="B41" s="266">
        <v>3</v>
      </c>
      <c r="C41" s="267" t="str">
        <f>HLOOKUP(LANGUAGE!$B$2,LANGUAGE!$C$14:$G$1217,1106)</f>
        <v>Reklamations -bearbeitung</v>
      </c>
      <c r="D41" s="267"/>
      <c r="E41" s="268" t="str">
        <f>HLOOKUP(LANGUAGE!$B$2,LANGUAGE!$C$14:$G$1217,1107)</f>
        <v>Gibt es eine Übersicht zu Reklamationen?</v>
      </c>
      <c r="F41" s="268"/>
      <c r="G41" s="268"/>
      <c r="H41" s="268"/>
      <c r="I41" s="268"/>
      <c r="J41" s="268"/>
      <c r="K41" s="268"/>
      <c r="L41" s="268"/>
      <c r="M41" s="268" t="str">
        <f>HLOOKUP(LANGUAGE!$B$2,LANGUAGE!$C$14:$G$1217,1108)</f>
        <v>Wenn Reklamationen zu dem betrachteten Bauteil, dann stichprobenartige Überprüfung der Abstellmaßnahmen in der Fertigung.</v>
      </c>
      <c r="N41" s="268"/>
      <c r="O41" s="268"/>
      <c r="P41" s="268"/>
      <c r="Q41" s="268"/>
      <c r="R41" s="268"/>
      <c r="S41" s="268"/>
      <c r="T41" s="268"/>
      <c r="U41" s="214"/>
      <c r="V41" s="265"/>
      <c r="W41" s="265"/>
      <c r="X41" s="265"/>
      <c r="Y41" s="265"/>
      <c r="Z41" s="269"/>
      <c r="AA41" s="290"/>
      <c r="AB41" s="214"/>
      <c r="AC41" s="265"/>
      <c r="AD41" s="265"/>
      <c r="AE41" s="265"/>
      <c r="AF41" s="214"/>
      <c r="AG41" s="265"/>
      <c r="AH41" s="265"/>
      <c r="AI41" s="214"/>
      <c r="AJ41" s="265"/>
      <c r="AK41" s="260"/>
      <c r="AL41" s="261"/>
      <c r="AM41" s="40"/>
      <c r="AN41" s="40"/>
      <c r="AO41" s="40"/>
    </row>
    <row r="42" spans="2:42" ht="17.7" customHeight="1" x14ac:dyDescent="0.25">
      <c r="B42" s="266"/>
      <c r="C42" s="267"/>
      <c r="D42" s="267"/>
      <c r="E42" s="268"/>
      <c r="F42" s="268"/>
      <c r="G42" s="268"/>
      <c r="H42" s="268"/>
      <c r="I42" s="268"/>
      <c r="J42" s="268"/>
      <c r="K42" s="268"/>
      <c r="L42" s="268"/>
      <c r="M42" s="268"/>
      <c r="N42" s="268"/>
      <c r="O42" s="268"/>
      <c r="P42" s="268"/>
      <c r="Q42" s="268"/>
      <c r="R42" s="268"/>
      <c r="S42" s="268"/>
      <c r="T42" s="268"/>
      <c r="U42" s="265"/>
      <c r="V42" s="265"/>
      <c r="W42" s="265"/>
      <c r="X42" s="265"/>
      <c r="Y42" s="265"/>
      <c r="Z42" s="270"/>
      <c r="AA42" s="291"/>
      <c r="AB42" s="265"/>
      <c r="AC42" s="265"/>
      <c r="AD42" s="265"/>
      <c r="AE42" s="265"/>
      <c r="AF42" s="265"/>
      <c r="AG42" s="265"/>
      <c r="AH42" s="265"/>
      <c r="AI42" s="265"/>
      <c r="AJ42" s="265"/>
      <c r="AK42" s="262"/>
      <c r="AL42" s="261"/>
      <c r="AM42" s="40"/>
      <c r="AN42" s="40"/>
      <c r="AO42" s="40"/>
    </row>
    <row r="43" spans="2:42" ht="28.95" customHeight="1" thickBot="1" x14ac:dyDescent="0.3">
      <c r="B43" s="275"/>
      <c r="C43" s="276"/>
      <c r="D43" s="276"/>
      <c r="E43" s="277"/>
      <c r="F43" s="277"/>
      <c r="G43" s="277"/>
      <c r="H43" s="277"/>
      <c r="I43" s="277"/>
      <c r="J43" s="277"/>
      <c r="K43" s="277"/>
      <c r="L43" s="277"/>
      <c r="M43" s="277"/>
      <c r="N43" s="277"/>
      <c r="O43" s="277"/>
      <c r="P43" s="277"/>
      <c r="Q43" s="277"/>
      <c r="R43" s="277"/>
      <c r="S43" s="277"/>
      <c r="T43" s="277"/>
      <c r="U43" s="284"/>
      <c r="V43" s="284"/>
      <c r="W43" s="284"/>
      <c r="X43" s="284"/>
      <c r="Y43" s="284"/>
      <c r="Z43" s="292"/>
      <c r="AA43" s="293"/>
      <c r="AB43" s="284"/>
      <c r="AC43" s="284"/>
      <c r="AD43" s="284"/>
      <c r="AE43" s="284"/>
      <c r="AF43" s="284"/>
      <c r="AG43" s="284"/>
      <c r="AH43" s="284"/>
      <c r="AI43" s="284"/>
      <c r="AJ43" s="284"/>
      <c r="AK43" s="263"/>
      <c r="AL43" s="264"/>
      <c r="AM43" s="40"/>
      <c r="AN43" s="40"/>
      <c r="AO43" s="40"/>
    </row>
    <row r="44" spans="2:42" ht="19.95" customHeight="1" thickBot="1" x14ac:dyDescent="0.3">
      <c r="B44" s="288"/>
      <c r="C44" s="289"/>
      <c r="D44" s="289"/>
      <c r="E44" s="289"/>
      <c r="F44" s="289"/>
      <c r="G44" s="289"/>
      <c r="H44" s="289"/>
      <c r="I44" s="289"/>
      <c r="J44" s="289"/>
      <c r="K44" s="289"/>
      <c r="L44" s="289"/>
      <c r="M44" s="289"/>
      <c r="N44" s="289"/>
      <c r="O44" s="289"/>
      <c r="P44" s="289"/>
      <c r="Q44" s="289"/>
      <c r="R44" s="289"/>
      <c r="S44" s="289"/>
      <c r="T44" s="289"/>
      <c r="U44" s="289"/>
      <c r="V44" s="289"/>
      <c r="W44" s="289"/>
      <c r="X44" s="289"/>
      <c r="Y44" s="289"/>
      <c r="Z44" s="289"/>
      <c r="AA44" s="289"/>
      <c r="AB44" s="289"/>
      <c r="AC44" s="289"/>
      <c r="AD44" s="289"/>
      <c r="AE44" s="289"/>
      <c r="AF44" s="289"/>
      <c r="AG44" s="289"/>
      <c r="AH44" s="289"/>
      <c r="AI44" s="289"/>
      <c r="AJ44" s="289"/>
      <c r="AK44" s="289"/>
      <c r="AL44" s="289"/>
      <c r="AM44" s="41"/>
      <c r="AN44" s="41"/>
      <c r="AO44" s="46"/>
      <c r="AP44" s="40"/>
    </row>
    <row r="45" spans="2:42" ht="17.7" customHeight="1" x14ac:dyDescent="0.25">
      <c r="B45" s="231" t="str">
        <f>HLOOKUP(LANGUAGE!$B$2,LANGUAGE!$C$14:$G$1217,1114)</f>
        <v>Line-Walk</v>
      </c>
      <c r="C45" s="193"/>
      <c r="D45" s="193"/>
      <c r="E45" s="193"/>
      <c r="F45" s="193"/>
      <c r="G45" s="193"/>
      <c r="H45" s="193"/>
      <c r="I45" s="193"/>
      <c r="J45" s="193"/>
      <c r="K45" s="193"/>
      <c r="L45" s="193"/>
      <c r="M45" s="193"/>
      <c r="N45" s="193"/>
      <c r="O45" s="193"/>
      <c r="P45" s="193"/>
      <c r="Q45" s="193"/>
      <c r="R45" s="193"/>
      <c r="S45" s="193"/>
      <c r="T45" s="193"/>
      <c r="U45" s="193"/>
      <c r="V45" s="193"/>
      <c r="W45" s="193"/>
      <c r="X45" s="193"/>
      <c r="Y45" s="193"/>
      <c r="Z45" s="193"/>
      <c r="AA45" s="193"/>
      <c r="AB45" s="193"/>
      <c r="AC45" s="193"/>
      <c r="AD45" s="193"/>
      <c r="AE45" s="193"/>
      <c r="AF45" s="193"/>
      <c r="AG45" s="193"/>
      <c r="AH45" s="193"/>
      <c r="AI45" s="193"/>
      <c r="AJ45" s="193"/>
      <c r="AK45" s="193"/>
      <c r="AL45" s="194"/>
      <c r="AM45" s="41"/>
      <c r="AN45" s="41"/>
      <c r="AO45" s="46"/>
      <c r="AP45" s="40"/>
    </row>
    <row r="46" spans="2:42" ht="17.7" customHeight="1" thickBot="1" x14ac:dyDescent="0.3">
      <c r="B46" s="285"/>
      <c r="C46" s="286"/>
      <c r="D46" s="286"/>
      <c r="E46" s="286"/>
      <c r="F46" s="286"/>
      <c r="G46" s="286"/>
      <c r="H46" s="286"/>
      <c r="I46" s="286"/>
      <c r="J46" s="286"/>
      <c r="K46" s="286"/>
      <c r="L46" s="286"/>
      <c r="M46" s="286"/>
      <c r="N46" s="286"/>
      <c r="O46" s="286"/>
      <c r="P46" s="286"/>
      <c r="Q46" s="286"/>
      <c r="R46" s="286"/>
      <c r="S46" s="286"/>
      <c r="T46" s="286"/>
      <c r="U46" s="286"/>
      <c r="V46" s="286"/>
      <c r="W46" s="286"/>
      <c r="X46" s="286"/>
      <c r="Y46" s="286"/>
      <c r="Z46" s="286"/>
      <c r="AA46" s="286"/>
      <c r="AB46" s="286"/>
      <c r="AC46" s="286"/>
      <c r="AD46" s="286"/>
      <c r="AE46" s="286"/>
      <c r="AF46" s="286"/>
      <c r="AG46" s="286"/>
      <c r="AH46" s="286"/>
      <c r="AI46" s="286"/>
      <c r="AJ46" s="286"/>
      <c r="AK46" s="286"/>
      <c r="AL46" s="287"/>
      <c r="AM46" s="41"/>
      <c r="AN46" s="41"/>
      <c r="AO46" s="46"/>
      <c r="AP46" s="40"/>
    </row>
    <row r="47" spans="2:42" ht="17.7" customHeight="1" x14ac:dyDescent="0.25">
      <c r="B47" s="278" t="str">
        <f>HLOOKUP(LANGUAGE!$B$2,LANGUAGE!$C$14:$G$1217,91)</f>
        <v>Nr.</v>
      </c>
      <c r="C47" s="280" t="str">
        <f>HLOOKUP(LANGUAGE!$B$2,LANGUAGE!$C$14:$G$1217,73)</f>
        <v>Thema</v>
      </c>
      <c r="D47" s="280"/>
      <c r="E47" s="280" t="str">
        <f>HLOOKUP(LANGUAGE!$B$2,LANGUAGE!$C$14:$G$1217,92)</f>
        <v>Frage</v>
      </c>
      <c r="F47" s="280"/>
      <c r="G47" s="280"/>
      <c r="H47" s="280"/>
      <c r="I47" s="280"/>
      <c r="J47" s="280"/>
      <c r="K47" s="280"/>
      <c r="L47" s="280"/>
      <c r="M47" s="280" t="str">
        <f>HLOOKUP(LANGUAGE!$B$2,LANGUAGE!$C$14:$G$1217,93)</f>
        <v>Hinweise</v>
      </c>
      <c r="N47" s="280"/>
      <c r="O47" s="280"/>
      <c r="P47" s="280"/>
      <c r="Q47" s="280"/>
      <c r="R47" s="280"/>
      <c r="S47" s="280"/>
      <c r="T47" s="280"/>
      <c r="U47" s="282" t="str">
        <f>HLOOKUP(LANGUAGE!$B$2,LANGUAGE!$C$14:$G$1217,114)</f>
        <v>Bemerkungen</v>
      </c>
      <c r="V47" s="282"/>
      <c r="W47" s="282"/>
      <c r="X47" s="282"/>
      <c r="Y47" s="282"/>
      <c r="Z47" s="219" t="str">
        <f>HLOOKUP(LANGUAGE!$B$2,LANGUAGE!$C$14:$G$1217,74)</f>
        <v>Bewer-tung</v>
      </c>
      <c r="AA47" s="219" t="str">
        <f>HLOOKUP(LANGUAGE!$B$2,LANGUAGE!$C$14:$G$1217,81)</f>
        <v xml:space="preserve">Sofort-maß-nahmen </v>
      </c>
      <c r="AB47" s="223" t="str">
        <f>HLOOKUP(LANGUAGE!$B$2,LANGUAGE!$C$14:$G$1217,95)</f>
        <v>Maßnahme</v>
      </c>
      <c r="AC47" s="187"/>
      <c r="AD47" s="187"/>
      <c r="AE47" s="227"/>
      <c r="AF47" s="229" t="str">
        <f>HLOOKUP(LANGUAGE!$B$2,LANGUAGE!$C$14:$G$1217,96)</f>
        <v>Verantwortlich</v>
      </c>
      <c r="AG47" s="187"/>
      <c r="AH47" s="227"/>
      <c r="AI47" s="223" t="str">
        <f>HLOOKUP(LANGUAGE!$B$2,LANGUAGE!$C$14:$G$1217,21)</f>
        <v>Datum</v>
      </c>
      <c r="AJ47" s="227"/>
      <c r="AK47" s="223" t="str">
        <f>HLOOKUP(LANGUAGE!$B$2,LANGUAGE!$C$14:$G$1217,75)</f>
        <v>Status Maßnahme</v>
      </c>
      <c r="AL47" s="224"/>
      <c r="AM47" s="41"/>
      <c r="AN47" s="41"/>
      <c r="AO47" s="40"/>
    </row>
    <row r="48" spans="2:42" ht="22.95" customHeight="1" x14ac:dyDescent="0.25">
      <c r="B48" s="279"/>
      <c r="C48" s="281"/>
      <c r="D48" s="281"/>
      <c r="E48" s="281"/>
      <c r="F48" s="281"/>
      <c r="G48" s="281"/>
      <c r="H48" s="281"/>
      <c r="I48" s="281"/>
      <c r="J48" s="281"/>
      <c r="K48" s="281"/>
      <c r="L48" s="281"/>
      <c r="M48" s="281"/>
      <c r="N48" s="281"/>
      <c r="O48" s="281"/>
      <c r="P48" s="281"/>
      <c r="Q48" s="281"/>
      <c r="R48" s="281"/>
      <c r="S48" s="281"/>
      <c r="T48" s="281"/>
      <c r="U48" s="283"/>
      <c r="V48" s="283"/>
      <c r="W48" s="283"/>
      <c r="X48" s="283"/>
      <c r="Y48" s="283"/>
      <c r="Z48" s="220"/>
      <c r="AA48" s="220"/>
      <c r="AB48" s="225"/>
      <c r="AC48" s="230"/>
      <c r="AD48" s="230"/>
      <c r="AE48" s="228"/>
      <c r="AF48" s="225"/>
      <c r="AG48" s="230"/>
      <c r="AH48" s="228"/>
      <c r="AI48" s="225"/>
      <c r="AJ48" s="228"/>
      <c r="AK48" s="225"/>
      <c r="AL48" s="226"/>
      <c r="AM48" s="40"/>
      <c r="AN48" s="40"/>
      <c r="AO48" s="40"/>
    </row>
    <row r="49" spans="2:41" ht="17.7" customHeight="1" x14ac:dyDescent="0.25">
      <c r="B49" s="266">
        <v>4</v>
      </c>
      <c r="C49" s="267" t="str">
        <f>HLOOKUP(LANGUAGE!$B$2,LANGUAGE!$C$14:$G$1217,1110)</f>
        <v>Arbeitsanweisung</v>
      </c>
      <c r="D49" s="267"/>
      <c r="E49" s="268" t="str">
        <f>HLOOKUP(LANGUAGE!$B$2,LANGUAGE!$C$14:$G$1217,1132)</f>
        <v>Sind die Arbeitsanweisungen am Arbeitsplatz vorhanden?</v>
      </c>
      <c r="F49" s="268"/>
      <c r="G49" s="268"/>
      <c r="H49" s="268"/>
      <c r="I49" s="268"/>
      <c r="J49" s="268"/>
      <c r="K49" s="268"/>
      <c r="L49" s="268"/>
      <c r="M49" s="268" t="str">
        <f>HLOOKUP(LANGUAGE!$B$2,LANGUAGE!$C$14:$G$1217,1150)</f>
        <v>- Arbeitsanweisungen (einschließlich Sortier-, Nacharbeits-, Prüfanweisungen, Verpackungs- und Prozessparameterdokumente) sind an der Linie verfügbar und freigegeben (Datum, Verantwortliche sind festgelegt)
- Die Sprache der Arbeitsanweisung kann vom Arbeitnehmer verstanden werden</v>
      </c>
      <c r="N49" s="268"/>
      <c r="O49" s="268"/>
      <c r="P49" s="268"/>
      <c r="Q49" s="268"/>
      <c r="R49" s="268"/>
      <c r="S49" s="268"/>
      <c r="T49" s="268"/>
      <c r="U49" s="214"/>
      <c r="V49" s="265"/>
      <c r="W49" s="265"/>
      <c r="X49" s="265"/>
      <c r="Y49" s="265"/>
      <c r="Z49" s="269"/>
      <c r="AA49" s="290"/>
      <c r="AB49" s="214"/>
      <c r="AC49" s="265"/>
      <c r="AD49" s="265"/>
      <c r="AE49" s="265"/>
      <c r="AF49" s="214"/>
      <c r="AG49" s="265"/>
      <c r="AH49" s="265"/>
      <c r="AI49" s="214"/>
      <c r="AJ49" s="265"/>
      <c r="AK49" s="260"/>
      <c r="AL49" s="261"/>
      <c r="AM49" s="40"/>
      <c r="AN49" s="40"/>
      <c r="AO49" s="40"/>
    </row>
    <row r="50" spans="2:41" ht="22.2" customHeight="1" x14ac:dyDescent="0.25">
      <c r="B50" s="266"/>
      <c r="C50" s="267"/>
      <c r="D50" s="267"/>
      <c r="E50" s="268"/>
      <c r="F50" s="268"/>
      <c r="G50" s="268"/>
      <c r="H50" s="268"/>
      <c r="I50" s="268"/>
      <c r="J50" s="268"/>
      <c r="K50" s="268"/>
      <c r="L50" s="268"/>
      <c r="M50" s="268"/>
      <c r="N50" s="268"/>
      <c r="O50" s="268"/>
      <c r="P50" s="268"/>
      <c r="Q50" s="268"/>
      <c r="R50" s="268"/>
      <c r="S50" s="268"/>
      <c r="T50" s="268"/>
      <c r="U50" s="265"/>
      <c r="V50" s="265"/>
      <c r="W50" s="265"/>
      <c r="X50" s="265"/>
      <c r="Y50" s="265"/>
      <c r="Z50" s="270"/>
      <c r="AA50" s="291"/>
      <c r="AB50" s="265"/>
      <c r="AC50" s="265"/>
      <c r="AD50" s="265"/>
      <c r="AE50" s="265"/>
      <c r="AF50" s="265"/>
      <c r="AG50" s="265"/>
      <c r="AH50" s="265"/>
      <c r="AI50" s="265"/>
      <c r="AJ50" s="265"/>
      <c r="AK50" s="262"/>
      <c r="AL50" s="261"/>
      <c r="AM50" s="40"/>
      <c r="AN50" s="40"/>
      <c r="AO50" s="40"/>
    </row>
    <row r="51" spans="2:41" ht="72.599999999999994" customHeight="1" x14ac:dyDescent="0.25">
      <c r="B51" s="266"/>
      <c r="C51" s="267"/>
      <c r="D51" s="267"/>
      <c r="E51" s="268"/>
      <c r="F51" s="268"/>
      <c r="G51" s="268"/>
      <c r="H51" s="268"/>
      <c r="I51" s="268"/>
      <c r="J51" s="268"/>
      <c r="K51" s="268"/>
      <c r="L51" s="268"/>
      <c r="M51" s="268"/>
      <c r="N51" s="268"/>
      <c r="O51" s="268"/>
      <c r="P51" s="268"/>
      <c r="Q51" s="268"/>
      <c r="R51" s="268"/>
      <c r="S51" s="268"/>
      <c r="T51" s="268"/>
      <c r="U51" s="265"/>
      <c r="V51" s="265"/>
      <c r="W51" s="265"/>
      <c r="X51" s="265"/>
      <c r="Y51" s="265"/>
      <c r="Z51" s="271"/>
      <c r="AA51" s="291"/>
      <c r="AB51" s="265"/>
      <c r="AC51" s="265"/>
      <c r="AD51" s="265"/>
      <c r="AE51" s="265"/>
      <c r="AF51" s="265"/>
      <c r="AG51" s="265"/>
      <c r="AH51" s="265"/>
      <c r="AI51" s="265"/>
      <c r="AJ51" s="265"/>
      <c r="AK51" s="262"/>
      <c r="AL51" s="261"/>
      <c r="AM51" s="40"/>
      <c r="AN51" s="40"/>
      <c r="AO51" s="40"/>
    </row>
    <row r="52" spans="2:41" ht="25.2" customHeight="1" x14ac:dyDescent="0.25">
      <c r="B52" s="266">
        <v>5</v>
      </c>
      <c r="C52" s="267" t="str">
        <f>HLOOKUP(LANGUAGE!$B$2,LANGUAGE!$C$14:$G$1217,1117)</f>
        <v>Qualifizierung</v>
      </c>
      <c r="D52" s="267"/>
      <c r="E52" s="268" t="str">
        <f>HLOOKUP(LANGUAGE!$B$2,LANGUAGE!$C$14:$G$1217,1133)</f>
        <v>Sind die Mitarbeiter qualifiziert?</v>
      </c>
      <c r="F52" s="268"/>
      <c r="G52" s="268"/>
      <c r="H52" s="268"/>
      <c r="I52" s="268"/>
      <c r="J52" s="268"/>
      <c r="K52" s="268"/>
      <c r="L52" s="268"/>
      <c r="M52" s="268" t="str">
        <f>HLOOKUP(LANGUAGE!$B$2,LANGUAGE!$C$14:$G$1217,1151)</f>
        <v>- Skillmatrix verfügbar und aktuell.
- Mitarbeiter arbeitet nur an Prozessen für die eine Qualifikation vorliegt 
- Mitarbeiter kann sein Arbeitsinhalte erklären
- Schulungen werden regelmäßig (z.B. jährlich) wiederholt</v>
      </c>
      <c r="N52" s="268"/>
      <c r="O52" s="268"/>
      <c r="P52" s="268"/>
      <c r="Q52" s="268"/>
      <c r="R52" s="268"/>
      <c r="S52" s="268"/>
      <c r="T52" s="268"/>
      <c r="U52" s="214"/>
      <c r="V52" s="265"/>
      <c r="W52" s="265"/>
      <c r="X52" s="265"/>
      <c r="Y52" s="265"/>
      <c r="Z52" s="270"/>
      <c r="AA52" s="290"/>
      <c r="AB52" s="214"/>
      <c r="AC52" s="265"/>
      <c r="AD52" s="265"/>
      <c r="AE52" s="265"/>
      <c r="AF52" s="214"/>
      <c r="AG52" s="265"/>
      <c r="AH52" s="265"/>
      <c r="AI52" s="214"/>
      <c r="AJ52" s="265"/>
      <c r="AK52" s="260"/>
      <c r="AL52" s="261"/>
      <c r="AM52" s="40"/>
      <c r="AN52" s="40"/>
      <c r="AO52" s="40"/>
    </row>
    <row r="53" spans="2:41" ht="0.6" customHeight="1" x14ac:dyDescent="0.25">
      <c r="B53" s="266"/>
      <c r="C53" s="267"/>
      <c r="D53" s="267"/>
      <c r="E53" s="268"/>
      <c r="F53" s="268"/>
      <c r="G53" s="268"/>
      <c r="H53" s="268"/>
      <c r="I53" s="268"/>
      <c r="J53" s="268"/>
      <c r="K53" s="268"/>
      <c r="L53" s="268"/>
      <c r="M53" s="268"/>
      <c r="N53" s="268"/>
      <c r="O53" s="268"/>
      <c r="P53" s="268"/>
      <c r="Q53" s="268"/>
      <c r="R53" s="268"/>
      <c r="S53" s="268"/>
      <c r="T53" s="268"/>
      <c r="U53" s="265"/>
      <c r="V53" s="265"/>
      <c r="W53" s="265"/>
      <c r="X53" s="265"/>
      <c r="Y53" s="265"/>
      <c r="Z53" s="270"/>
      <c r="AA53" s="291"/>
      <c r="AB53" s="265"/>
      <c r="AC53" s="265"/>
      <c r="AD53" s="265"/>
      <c r="AE53" s="265"/>
      <c r="AF53" s="265"/>
      <c r="AG53" s="265"/>
      <c r="AH53" s="265"/>
      <c r="AI53" s="265"/>
      <c r="AJ53" s="265"/>
      <c r="AK53" s="262"/>
      <c r="AL53" s="261"/>
      <c r="AM53" s="40"/>
      <c r="AN53" s="40"/>
      <c r="AO53" s="40"/>
    </row>
    <row r="54" spans="2:41" ht="72" customHeight="1" x14ac:dyDescent="0.25">
      <c r="B54" s="266"/>
      <c r="C54" s="267"/>
      <c r="D54" s="267"/>
      <c r="E54" s="268"/>
      <c r="F54" s="268"/>
      <c r="G54" s="268"/>
      <c r="H54" s="268"/>
      <c r="I54" s="268"/>
      <c r="J54" s="268"/>
      <c r="K54" s="268"/>
      <c r="L54" s="268"/>
      <c r="M54" s="268"/>
      <c r="N54" s="268"/>
      <c r="O54" s="268"/>
      <c r="P54" s="268"/>
      <c r="Q54" s="268"/>
      <c r="R54" s="268"/>
      <c r="S54" s="268"/>
      <c r="T54" s="268"/>
      <c r="U54" s="265"/>
      <c r="V54" s="265"/>
      <c r="W54" s="265"/>
      <c r="X54" s="265"/>
      <c r="Y54" s="265"/>
      <c r="Z54" s="271"/>
      <c r="AA54" s="291"/>
      <c r="AB54" s="265"/>
      <c r="AC54" s="265"/>
      <c r="AD54" s="265"/>
      <c r="AE54" s="265"/>
      <c r="AF54" s="265"/>
      <c r="AG54" s="265"/>
      <c r="AH54" s="265"/>
      <c r="AI54" s="265"/>
      <c r="AJ54" s="265"/>
      <c r="AK54" s="262"/>
      <c r="AL54" s="261"/>
      <c r="AM54" s="40"/>
      <c r="AN54" s="40"/>
      <c r="AO54" s="40"/>
    </row>
    <row r="55" spans="2:41" ht="17.7" customHeight="1" x14ac:dyDescent="0.25">
      <c r="B55" s="266">
        <v>6</v>
      </c>
      <c r="C55" s="267" t="str">
        <f>HLOOKUP(LANGUAGE!$B$2,LANGUAGE!$C$14:$G$1217,1118)</f>
        <v>Handhabung von Teilen</v>
      </c>
      <c r="D55" s="267"/>
      <c r="E55" s="268" t="str">
        <f>HLOOKUP(LANGUAGE!$B$2,LANGUAGE!$C$14:$G$1217,1134)</f>
        <v xml:space="preserve">Werden die Vormaterialien vorschriftsmäßig gelagert? </v>
      </c>
      <c r="F55" s="268"/>
      <c r="G55" s="268"/>
      <c r="H55" s="268"/>
      <c r="I55" s="268"/>
      <c r="J55" s="268"/>
      <c r="K55" s="268"/>
      <c r="L55" s="268"/>
      <c r="M55" s="268" t="str">
        <f>HLOOKUP(LANGUAGE!$B$2,LANGUAGE!$C$14:$G$1217,1152)</f>
        <v>- FIFO eingehalten  
- Verwechslungssichere Bereitstellung von Material für die Linie
- definierte Stellplätze werden eingehalten</v>
      </c>
      <c r="N55" s="268"/>
      <c r="O55" s="268"/>
      <c r="P55" s="268"/>
      <c r="Q55" s="268"/>
      <c r="R55" s="268"/>
      <c r="S55" s="268"/>
      <c r="T55" s="268"/>
      <c r="U55" s="214"/>
      <c r="V55" s="265"/>
      <c r="W55" s="265"/>
      <c r="X55" s="265"/>
      <c r="Y55" s="265"/>
      <c r="Z55" s="269"/>
      <c r="AA55" s="290"/>
      <c r="AB55" s="214"/>
      <c r="AC55" s="265"/>
      <c r="AD55" s="265"/>
      <c r="AE55" s="265"/>
      <c r="AF55" s="214"/>
      <c r="AG55" s="265"/>
      <c r="AH55" s="265"/>
      <c r="AI55" s="214"/>
      <c r="AJ55" s="265"/>
      <c r="AK55" s="260"/>
      <c r="AL55" s="261"/>
      <c r="AM55" s="40"/>
      <c r="AN55" s="40"/>
      <c r="AO55" s="40"/>
    </row>
    <row r="56" spans="2:41" ht="17.7" customHeight="1" x14ac:dyDescent="0.25">
      <c r="B56" s="266"/>
      <c r="C56" s="267"/>
      <c r="D56" s="267"/>
      <c r="E56" s="268"/>
      <c r="F56" s="268"/>
      <c r="G56" s="268"/>
      <c r="H56" s="268"/>
      <c r="I56" s="268"/>
      <c r="J56" s="268"/>
      <c r="K56" s="268"/>
      <c r="L56" s="268"/>
      <c r="M56" s="268"/>
      <c r="N56" s="268"/>
      <c r="O56" s="268"/>
      <c r="P56" s="268"/>
      <c r="Q56" s="268"/>
      <c r="R56" s="268"/>
      <c r="S56" s="268"/>
      <c r="T56" s="268"/>
      <c r="U56" s="265"/>
      <c r="V56" s="265"/>
      <c r="W56" s="265"/>
      <c r="X56" s="265"/>
      <c r="Y56" s="265"/>
      <c r="Z56" s="270"/>
      <c r="AA56" s="291"/>
      <c r="AB56" s="265"/>
      <c r="AC56" s="265"/>
      <c r="AD56" s="265"/>
      <c r="AE56" s="265"/>
      <c r="AF56" s="265"/>
      <c r="AG56" s="265"/>
      <c r="AH56" s="265"/>
      <c r="AI56" s="265"/>
      <c r="AJ56" s="265"/>
      <c r="AK56" s="262"/>
      <c r="AL56" s="261"/>
      <c r="AM56" s="40"/>
      <c r="AN56" s="40"/>
      <c r="AO56" s="40"/>
    </row>
    <row r="57" spans="2:41" ht="34.950000000000003" customHeight="1" x14ac:dyDescent="0.25">
      <c r="B57" s="266"/>
      <c r="C57" s="267"/>
      <c r="D57" s="267"/>
      <c r="E57" s="268"/>
      <c r="F57" s="268"/>
      <c r="G57" s="268"/>
      <c r="H57" s="268"/>
      <c r="I57" s="268"/>
      <c r="J57" s="268"/>
      <c r="K57" s="268"/>
      <c r="L57" s="268"/>
      <c r="M57" s="268"/>
      <c r="N57" s="268"/>
      <c r="O57" s="268"/>
      <c r="P57" s="268"/>
      <c r="Q57" s="268"/>
      <c r="R57" s="268"/>
      <c r="S57" s="268"/>
      <c r="T57" s="268"/>
      <c r="U57" s="265"/>
      <c r="V57" s="265"/>
      <c r="W57" s="265"/>
      <c r="X57" s="265"/>
      <c r="Y57" s="265"/>
      <c r="Z57" s="271"/>
      <c r="AA57" s="291"/>
      <c r="AB57" s="265"/>
      <c r="AC57" s="265"/>
      <c r="AD57" s="265"/>
      <c r="AE57" s="265"/>
      <c r="AF57" s="265"/>
      <c r="AG57" s="265"/>
      <c r="AH57" s="265"/>
      <c r="AI57" s="265"/>
      <c r="AJ57" s="265"/>
      <c r="AK57" s="262"/>
      <c r="AL57" s="261"/>
      <c r="AM57" s="40"/>
      <c r="AN57" s="40"/>
      <c r="AO57" s="40"/>
    </row>
    <row r="58" spans="2:41" ht="17.7" customHeight="1" x14ac:dyDescent="0.25">
      <c r="B58" s="266">
        <v>7</v>
      </c>
      <c r="C58" s="267" t="str">
        <f>HLOOKUP(LANGUAGE!$B$2,LANGUAGE!$C$14:$G$1217,1119)</f>
        <v>Handhabung von Teilen</v>
      </c>
      <c r="D58" s="267"/>
      <c r="E58" s="268" t="str">
        <f>HLOOKUP(LANGUAGE!$B$2,LANGUAGE!$C$14:$G$1217,1135)</f>
        <v>Sind die erforderlichen Kennzeichnungen auf den Behältern für jeweiligen Erzeugnissen vorhanden und verwechslungssicher?</v>
      </c>
      <c r="F58" s="268"/>
      <c r="G58" s="268"/>
      <c r="H58" s="268"/>
      <c r="I58" s="268"/>
      <c r="J58" s="268"/>
      <c r="K58" s="268"/>
      <c r="L58" s="268"/>
      <c r="M58" s="268" t="str">
        <f>HLOOKUP(LANGUAGE!$B$2,LANGUAGE!$C$14:$G$1217,1153)</f>
        <v>- Behälter sind eindeutig gekennzeichnet bzgl. Teilenummer, Teilestatus , D-Teil
- halbfertige Teile und suspekte Teile sind eindeutig gekennzeichnet (farbig; unbrauchbar, usw.)
- alte/ungültige Kennzeichnungen wurden entfernt</v>
      </c>
      <c r="N58" s="268"/>
      <c r="O58" s="268"/>
      <c r="P58" s="268"/>
      <c r="Q58" s="268"/>
      <c r="R58" s="268"/>
      <c r="S58" s="268"/>
      <c r="T58" s="268"/>
      <c r="U58" s="214"/>
      <c r="V58" s="265"/>
      <c r="W58" s="265"/>
      <c r="X58" s="265"/>
      <c r="Y58" s="265"/>
      <c r="Z58" s="269"/>
      <c r="AA58" s="290"/>
      <c r="AB58" s="214"/>
      <c r="AC58" s="265"/>
      <c r="AD58" s="265"/>
      <c r="AE58" s="265"/>
      <c r="AF58" s="214"/>
      <c r="AG58" s="265"/>
      <c r="AH58" s="265"/>
      <c r="AI58" s="214"/>
      <c r="AJ58" s="265"/>
      <c r="AK58" s="260"/>
      <c r="AL58" s="261"/>
      <c r="AM58" s="40"/>
      <c r="AN58" s="40"/>
      <c r="AO58" s="40"/>
    </row>
    <row r="59" spans="2:41" ht="22.2" customHeight="1" x14ac:dyDescent="0.25">
      <c r="B59" s="266"/>
      <c r="C59" s="267"/>
      <c r="D59" s="267"/>
      <c r="E59" s="268"/>
      <c r="F59" s="268"/>
      <c r="G59" s="268"/>
      <c r="H59" s="268"/>
      <c r="I59" s="268"/>
      <c r="J59" s="268"/>
      <c r="K59" s="268"/>
      <c r="L59" s="268"/>
      <c r="M59" s="268"/>
      <c r="N59" s="268"/>
      <c r="O59" s="268"/>
      <c r="P59" s="268"/>
      <c r="Q59" s="268"/>
      <c r="R59" s="268"/>
      <c r="S59" s="268"/>
      <c r="T59" s="268"/>
      <c r="U59" s="265"/>
      <c r="V59" s="265"/>
      <c r="W59" s="265"/>
      <c r="X59" s="265"/>
      <c r="Y59" s="265"/>
      <c r="Z59" s="270"/>
      <c r="AA59" s="291"/>
      <c r="AB59" s="265"/>
      <c r="AC59" s="265"/>
      <c r="AD59" s="265"/>
      <c r="AE59" s="265"/>
      <c r="AF59" s="265"/>
      <c r="AG59" s="265"/>
      <c r="AH59" s="265"/>
      <c r="AI59" s="265"/>
      <c r="AJ59" s="265"/>
      <c r="AK59" s="262"/>
      <c r="AL59" s="261"/>
      <c r="AM59" s="40"/>
      <c r="AN59" s="40"/>
      <c r="AO59" s="40"/>
    </row>
    <row r="60" spans="2:41" ht="45" customHeight="1" x14ac:dyDescent="0.25">
      <c r="B60" s="266"/>
      <c r="C60" s="267"/>
      <c r="D60" s="267"/>
      <c r="E60" s="268"/>
      <c r="F60" s="268"/>
      <c r="G60" s="268"/>
      <c r="H60" s="268"/>
      <c r="I60" s="268"/>
      <c r="J60" s="268"/>
      <c r="K60" s="268"/>
      <c r="L60" s="268"/>
      <c r="M60" s="268"/>
      <c r="N60" s="268"/>
      <c r="O60" s="268"/>
      <c r="P60" s="268"/>
      <c r="Q60" s="268"/>
      <c r="R60" s="268"/>
      <c r="S60" s="268"/>
      <c r="T60" s="268"/>
      <c r="U60" s="265"/>
      <c r="V60" s="265"/>
      <c r="W60" s="265"/>
      <c r="X60" s="265"/>
      <c r="Y60" s="265"/>
      <c r="Z60" s="271"/>
      <c r="AA60" s="291"/>
      <c r="AB60" s="265"/>
      <c r="AC60" s="265"/>
      <c r="AD60" s="265"/>
      <c r="AE60" s="265"/>
      <c r="AF60" s="265"/>
      <c r="AG60" s="265"/>
      <c r="AH60" s="265"/>
      <c r="AI60" s="265"/>
      <c r="AJ60" s="265"/>
      <c r="AK60" s="262"/>
      <c r="AL60" s="261"/>
      <c r="AM60" s="40"/>
      <c r="AN60" s="40"/>
      <c r="AO60" s="40"/>
    </row>
    <row r="61" spans="2:41" ht="17.7" customHeight="1" x14ac:dyDescent="0.25">
      <c r="B61" s="266" t="s">
        <v>603</v>
      </c>
      <c r="C61" s="267" t="str">
        <f>HLOOKUP(LANGUAGE!$B$2,LANGUAGE!$C$14:$G$1217,1120)</f>
        <v xml:space="preserve">Teilekontrolle </v>
      </c>
      <c r="D61" s="267"/>
      <c r="E61" s="268" t="str">
        <f>HLOOKUP(LANGUAGE!$B$2,LANGUAGE!$C$14:$G$1217,1136)</f>
        <v>Ist die Erstteilfreigabe / serienbegleitende Prüfung ordnungsgemäß durchgeführt, dokumentiert und i.O.?</v>
      </c>
      <c r="F61" s="268"/>
      <c r="G61" s="268"/>
      <c r="H61" s="268"/>
      <c r="I61" s="268"/>
      <c r="J61" s="268"/>
      <c r="K61" s="268"/>
      <c r="L61" s="268"/>
      <c r="M61" s="268" t="str">
        <f>HLOOKUP(LANGUAGE!$B$2,LANGUAGE!$C$14:$G$1217,1154)</f>
        <v>- Prüfungen sind durchgeführt und i. O. 
- Sind die aktuellen Prozessparameter innerhalb der vorgebenen Spezifikation?
- Sind die Kriterien für eine Wiederfreigabe definiert?</v>
      </c>
      <c r="N61" s="268"/>
      <c r="O61" s="268"/>
      <c r="P61" s="268"/>
      <c r="Q61" s="268"/>
      <c r="R61" s="268"/>
      <c r="S61" s="268"/>
      <c r="T61" s="268"/>
      <c r="U61" s="214"/>
      <c r="V61" s="265"/>
      <c r="W61" s="265"/>
      <c r="X61" s="265"/>
      <c r="Y61" s="265"/>
      <c r="Z61" s="269"/>
      <c r="AA61" s="272" t="str">
        <f>IF(Z61="red","X","")</f>
        <v/>
      </c>
      <c r="AB61" s="214"/>
      <c r="AC61" s="265"/>
      <c r="AD61" s="265"/>
      <c r="AE61" s="265"/>
      <c r="AF61" s="214"/>
      <c r="AG61" s="265"/>
      <c r="AH61" s="265"/>
      <c r="AI61" s="214"/>
      <c r="AJ61" s="265"/>
      <c r="AK61" s="260"/>
      <c r="AL61" s="261"/>
      <c r="AM61" s="40"/>
      <c r="AN61" s="40"/>
      <c r="AO61" s="40"/>
    </row>
    <row r="62" spans="2:41" ht="17.7" customHeight="1" x14ac:dyDescent="0.25">
      <c r="B62" s="266"/>
      <c r="C62" s="267"/>
      <c r="D62" s="267"/>
      <c r="E62" s="268"/>
      <c r="F62" s="268"/>
      <c r="G62" s="268"/>
      <c r="H62" s="268"/>
      <c r="I62" s="268"/>
      <c r="J62" s="268"/>
      <c r="K62" s="268"/>
      <c r="L62" s="268"/>
      <c r="M62" s="268"/>
      <c r="N62" s="268"/>
      <c r="O62" s="268"/>
      <c r="P62" s="268"/>
      <c r="Q62" s="268"/>
      <c r="R62" s="268"/>
      <c r="S62" s="268"/>
      <c r="T62" s="268"/>
      <c r="U62" s="265"/>
      <c r="V62" s="265"/>
      <c r="W62" s="265"/>
      <c r="X62" s="265"/>
      <c r="Y62" s="265"/>
      <c r="Z62" s="270"/>
      <c r="AA62" s="273"/>
      <c r="AB62" s="265"/>
      <c r="AC62" s="265"/>
      <c r="AD62" s="265"/>
      <c r="AE62" s="265"/>
      <c r="AF62" s="265"/>
      <c r="AG62" s="265"/>
      <c r="AH62" s="265"/>
      <c r="AI62" s="265"/>
      <c r="AJ62" s="265"/>
      <c r="AK62" s="262"/>
      <c r="AL62" s="261"/>
      <c r="AM62" s="40"/>
      <c r="AN62" s="40"/>
      <c r="AO62" s="40"/>
    </row>
    <row r="63" spans="2:41" ht="54" customHeight="1" x14ac:dyDescent="0.25">
      <c r="B63" s="266"/>
      <c r="C63" s="267"/>
      <c r="D63" s="267"/>
      <c r="E63" s="268"/>
      <c r="F63" s="268"/>
      <c r="G63" s="268"/>
      <c r="H63" s="268"/>
      <c r="I63" s="268"/>
      <c r="J63" s="268"/>
      <c r="K63" s="268"/>
      <c r="L63" s="268"/>
      <c r="M63" s="268"/>
      <c r="N63" s="268"/>
      <c r="O63" s="268"/>
      <c r="P63" s="268"/>
      <c r="Q63" s="268"/>
      <c r="R63" s="268"/>
      <c r="S63" s="268"/>
      <c r="T63" s="268"/>
      <c r="U63" s="265"/>
      <c r="V63" s="265"/>
      <c r="W63" s="265"/>
      <c r="X63" s="265"/>
      <c r="Y63" s="265"/>
      <c r="Z63" s="271"/>
      <c r="AA63" s="274"/>
      <c r="AB63" s="265"/>
      <c r="AC63" s="265"/>
      <c r="AD63" s="265"/>
      <c r="AE63" s="265"/>
      <c r="AF63" s="265"/>
      <c r="AG63" s="265"/>
      <c r="AH63" s="265"/>
      <c r="AI63" s="265"/>
      <c r="AJ63" s="265"/>
      <c r="AK63" s="262"/>
      <c r="AL63" s="261"/>
      <c r="AM63" s="40"/>
      <c r="AN63" s="40"/>
      <c r="AO63" s="40"/>
    </row>
    <row r="64" spans="2:41" ht="17.7" customHeight="1" x14ac:dyDescent="0.25">
      <c r="B64" s="344" t="s">
        <v>604</v>
      </c>
      <c r="C64" s="346" t="str">
        <f>HLOOKUP(LANGUAGE!$B$2,LANGUAGE!$C$14:$G$1217,1120)</f>
        <v xml:space="preserve">Teilekontrolle </v>
      </c>
      <c r="D64" s="346"/>
      <c r="E64" s="347" t="str">
        <f>HLOOKUP(LANGUAGE!$B$2,LANGUAGE!$C$14:$G$1217,1147)</f>
        <v>Pflichtanforderung für Stanzteillieferanten (Bandstahlverarbeitung - meist in Coilform):
Ist sichergestellt, dass jedes Coil vor Verarbeitung einer Prüfung auf Breite und Dicke oder Härte gemäß der Brose-Norm BN569142 oder BN590595 oder BN590614 unterzogen wird?</v>
      </c>
      <c r="F64" s="347"/>
      <c r="G64" s="347"/>
      <c r="H64" s="347"/>
      <c r="I64" s="347"/>
      <c r="J64" s="347"/>
      <c r="K64" s="347"/>
      <c r="L64" s="347"/>
      <c r="M64" s="348" t="str">
        <f>HLOOKUP(LANGUAGE!$B$2,LANGUAGE!$C$14:$G$1217,1165)</f>
        <v xml:space="preserve">- Die Sollwerte für Coilbreite und -dicke sind im Prüfplan aufgenommen.
- bei ähnlichen Coilbreiten (Nennmaß +/- 2 mm) und -dicken ist an jedem Coil eine Zugprüfung bzw. Härteprüfung nach
BN 590603 durchzuführen.
- Alternativ, eine Kennzeichnung der Materialgüte (z.B. S500MC) dauerhaft, unveränderbar und gut lesbar im Bereich der Innenwindung jedes Coils anzubringen, Gegenprüfung mittels Prüfplan.
</v>
      </c>
      <c r="N64" s="349"/>
      <c r="O64" s="349"/>
      <c r="P64" s="349"/>
      <c r="Q64" s="349"/>
      <c r="R64" s="349"/>
      <c r="S64" s="349"/>
      <c r="T64" s="350"/>
      <c r="U64" s="214"/>
      <c r="V64" s="265"/>
      <c r="W64" s="265"/>
      <c r="X64" s="265"/>
      <c r="Y64" s="265"/>
      <c r="Z64" s="269"/>
      <c r="AA64" s="272" t="str">
        <f>IF(Z64="red","X","")</f>
        <v/>
      </c>
      <c r="AB64" s="214"/>
      <c r="AC64" s="265"/>
      <c r="AD64" s="265"/>
      <c r="AE64" s="265"/>
      <c r="AF64" s="214"/>
      <c r="AG64" s="265"/>
      <c r="AH64" s="265"/>
      <c r="AI64" s="214"/>
      <c r="AJ64" s="265"/>
      <c r="AK64" s="260"/>
      <c r="AL64" s="261"/>
      <c r="AM64" s="40"/>
      <c r="AN64" s="40"/>
      <c r="AO64" s="40"/>
    </row>
    <row r="65" spans="2:41" ht="17.7" customHeight="1" x14ac:dyDescent="0.25">
      <c r="B65" s="345"/>
      <c r="C65" s="346"/>
      <c r="D65" s="346"/>
      <c r="E65" s="347"/>
      <c r="F65" s="347"/>
      <c r="G65" s="347"/>
      <c r="H65" s="347"/>
      <c r="I65" s="347"/>
      <c r="J65" s="347"/>
      <c r="K65" s="347"/>
      <c r="L65" s="347"/>
      <c r="M65" s="351"/>
      <c r="N65" s="352"/>
      <c r="O65" s="352"/>
      <c r="P65" s="352"/>
      <c r="Q65" s="352"/>
      <c r="R65" s="352"/>
      <c r="S65" s="352"/>
      <c r="T65" s="353"/>
      <c r="U65" s="265"/>
      <c r="V65" s="265"/>
      <c r="W65" s="265"/>
      <c r="X65" s="265"/>
      <c r="Y65" s="265"/>
      <c r="Z65" s="270"/>
      <c r="AA65" s="273"/>
      <c r="AB65" s="265"/>
      <c r="AC65" s="265"/>
      <c r="AD65" s="265"/>
      <c r="AE65" s="265"/>
      <c r="AF65" s="265"/>
      <c r="AG65" s="265"/>
      <c r="AH65" s="265"/>
      <c r="AI65" s="265"/>
      <c r="AJ65" s="265"/>
      <c r="AK65" s="262"/>
      <c r="AL65" s="261"/>
      <c r="AM65" s="40"/>
      <c r="AN65" s="40"/>
      <c r="AO65" s="40"/>
    </row>
    <row r="66" spans="2:41" ht="129.75" customHeight="1" x14ac:dyDescent="0.25">
      <c r="B66" s="345"/>
      <c r="C66" s="346"/>
      <c r="D66" s="346"/>
      <c r="E66" s="347"/>
      <c r="F66" s="347"/>
      <c r="G66" s="347"/>
      <c r="H66" s="347"/>
      <c r="I66" s="347"/>
      <c r="J66" s="347"/>
      <c r="K66" s="347"/>
      <c r="L66" s="347"/>
      <c r="M66" s="354"/>
      <c r="N66" s="355"/>
      <c r="O66" s="355"/>
      <c r="P66" s="355"/>
      <c r="Q66" s="355"/>
      <c r="R66" s="355"/>
      <c r="S66" s="355"/>
      <c r="T66" s="356"/>
      <c r="U66" s="265"/>
      <c r="V66" s="265"/>
      <c r="W66" s="265"/>
      <c r="X66" s="265"/>
      <c r="Y66" s="265"/>
      <c r="Z66" s="271"/>
      <c r="AA66" s="274"/>
      <c r="AB66" s="265"/>
      <c r="AC66" s="265"/>
      <c r="AD66" s="265"/>
      <c r="AE66" s="265"/>
      <c r="AF66" s="265"/>
      <c r="AG66" s="265"/>
      <c r="AH66" s="265"/>
      <c r="AI66" s="265"/>
      <c r="AJ66" s="265"/>
      <c r="AK66" s="262"/>
      <c r="AL66" s="261"/>
      <c r="AM66" s="40"/>
      <c r="AN66" s="40"/>
      <c r="AO66" s="40"/>
    </row>
    <row r="67" spans="2:41" ht="17.7" customHeight="1" x14ac:dyDescent="0.25">
      <c r="B67" s="266">
        <v>9</v>
      </c>
      <c r="C67" s="267" t="str">
        <f>HLOOKUP(LANGUAGE!$B$2,LANGUAGE!$C$14:$G$1217,1121)</f>
        <v>Qualitäts / Prozessdaten</v>
      </c>
      <c r="D67" s="267"/>
      <c r="E67" s="268" t="str">
        <f>HLOOKUP(LANGUAGE!$B$2,LANGUAGE!$C$14:$G$1217,1137)</f>
        <v>Werden qualitäts- und prozessbezogene Daten  erfasst und werden Maßnahmen daraus abgeleitet?</v>
      </c>
      <c r="F67" s="268"/>
      <c r="G67" s="268"/>
      <c r="H67" s="268"/>
      <c r="I67" s="268"/>
      <c r="J67" s="268"/>
      <c r="K67" s="268"/>
      <c r="L67" s="268"/>
      <c r="M67" s="330" t="str">
        <f>HLOOKUP(LANGUAGE!$B$2,LANGUAGE!$C$14:$G$1217,1155)</f>
        <v>- Fehlersammelkarte für Arbeitsplätze, Sortier- und Nacharbeitsplätze (Fehlerart / Frequenzen), Fehlerkatalog,
- Prozessparameter werden bei Änderung dokumentiert (Temperatur, Zeit, Druck, ...)
- Prüfung auf Vorhandensein von vorhergehenden Aufzeichnungen</v>
      </c>
      <c r="N67" s="331"/>
      <c r="O67" s="331"/>
      <c r="P67" s="331"/>
      <c r="Q67" s="331"/>
      <c r="R67" s="331"/>
      <c r="S67" s="331"/>
      <c r="T67" s="332"/>
      <c r="U67" s="336"/>
      <c r="V67" s="336"/>
      <c r="W67" s="336"/>
      <c r="X67" s="336"/>
      <c r="Y67" s="336"/>
      <c r="Z67" s="337"/>
      <c r="AA67" s="337"/>
      <c r="AB67" s="214"/>
      <c r="AC67" s="265"/>
      <c r="AD67" s="265"/>
      <c r="AE67" s="265"/>
      <c r="AF67" s="214"/>
      <c r="AG67" s="265"/>
      <c r="AH67" s="265"/>
      <c r="AI67" s="214"/>
      <c r="AJ67" s="265"/>
      <c r="AK67" s="260"/>
      <c r="AL67" s="261"/>
      <c r="AM67" s="40"/>
      <c r="AN67" s="40"/>
      <c r="AO67" s="40"/>
    </row>
    <row r="68" spans="2:41" ht="99.6" customHeight="1" x14ac:dyDescent="0.25">
      <c r="B68" s="266"/>
      <c r="C68" s="267"/>
      <c r="D68" s="267"/>
      <c r="E68" s="268"/>
      <c r="F68" s="268"/>
      <c r="G68" s="268"/>
      <c r="H68" s="268"/>
      <c r="I68" s="268"/>
      <c r="J68" s="268"/>
      <c r="K68" s="268"/>
      <c r="L68" s="268"/>
      <c r="M68" s="333"/>
      <c r="N68" s="334"/>
      <c r="O68" s="334"/>
      <c r="P68" s="334"/>
      <c r="Q68" s="334"/>
      <c r="R68" s="334"/>
      <c r="S68" s="334"/>
      <c r="T68" s="335"/>
      <c r="U68" s="336"/>
      <c r="V68" s="336"/>
      <c r="W68" s="336"/>
      <c r="X68" s="336"/>
      <c r="Y68" s="336"/>
      <c r="Z68" s="262"/>
      <c r="AA68" s="262"/>
      <c r="AB68" s="265"/>
      <c r="AC68" s="265"/>
      <c r="AD68" s="265"/>
      <c r="AE68" s="265"/>
      <c r="AF68" s="265"/>
      <c r="AG68" s="265"/>
      <c r="AH68" s="265"/>
      <c r="AI68" s="265"/>
      <c r="AJ68" s="265"/>
      <c r="AK68" s="262"/>
      <c r="AL68" s="261"/>
      <c r="AM68" s="40"/>
      <c r="AN68" s="40"/>
      <c r="AO68" s="40"/>
    </row>
    <row r="69" spans="2:41" ht="17.7" customHeight="1" x14ac:dyDescent="0.25">
      <c r="B69" s="266">
        <v>10</v>
      </c>
      <c r="C69" s="267" t="str">
        <f>HLOOKUP(LANGUAGE!$B$2,LANGUAGE!$C$14:$G$1217,1122)</f>
        <v>Fertigungsmaterial</v>
      </c>
      <c r="D69" s="267"/>
      <c r="E69" s="268" t="str">
        <f>HLOOKUP(LANGUAGE!$B$2,LANGUAGE!$C$14:$G$1217,1138)</f>
        <v>Werden die Verpackungsanweisungen eingehalten?</v>
      </c>
      <c r="F69" s="268"/>
      <c r="G69" s="268"/>
      <c r="H69" s="268"/>
      <c r="I69" s="268"/>
      <c r="J69" s="268"/>
      <c r="K69" s="268"/>
      <c r="L69" s="268"/>
      <c r="M69" s="330" t="str">
        <f>HLOOKUP(LANGUAGE!$B$2,LANGUAGE!$C$14:$G$1217,1156)</f>
        <v>- Verpackung sauber und nicht beschädigt
- Verpackung geeignet offensichtliche Beschädigungen an den Teilen auszuschließen
- Kennzeichnung am Behälter gemäß Verpackungsanweisung</v>
      </c>
      <c r="N69" s="331"/>
      <c r="O69" s="331"/>
      <c r="P69" s="331"/>
      <c r="Q69" s="331"/>
      <c r="R69" s="331"/>
      <c r="S69" s="331"/>
      <c r="T69" s="332"/>
      <c r="U69" s="214"/>
      <c r="V69" s="265"/>
      <c r="W69" s="265"/>
      <c r="X69" s="265"/>
      <c r="Y69" s="265"/>
      <c r="Z69" s="337"/>
      <c r="AA69" s="337"/>
      <c r="AB69" s="214"/>
      <c r="AC69" s="265"/>
      <c r="AD69" s="265"/>
      <c r="AE69" s="265"/>
      <c r="AF69" s="214"/>
      <c r="AG69" s="265"/>
      <c r="AH69" s="265"/>
      <c r="AI69" s="214"/>
      <c r="AJ69" s="265"/>
      <c r="AK69" s="260"/>
      <c r="AL69" s="261"/>
      <c r="AM69" s="40"/>
      <c r="AN69" s="40"/>
      <c r="AO69" s="40"/>
    </row>
    <row r="70" spans="2:41" ht="69" customHeight="1" x14ac:dyDescent="0.25">
      <c r="B70" s="266"/>
      <c r="C70" s="267"/>
      <c r="D70" s="267"/>
      <c r="E70" s="268"/>
      <c r="F70" s="268"/>
      <c r="G70" s="268"/>
      <c r="H70" s="268"/>
      <c r="I70" s="268"/>
      <c r="J70" s="268"/>
      <c r="K70" s="268"/>
      <c r="L70" s="268"/>
      <c r="M70" s="333"/>
      <c r="N70" s="334"/>
      <c r="O70" s="334"/>
      <c r="P70" s="334"/>
      <c r="Q70" s="334"/>
      <c r="R70" s="334"/>
      <c r="S70" s="334"/>
      <c r="T70" s="335"/>
      <c r="U70" s="265"/>
      <c r="V70" s="265"/>
      <c r="W70" s="265"/>
      <c r="X70" s="265"/>
      <c r="Y70" s="265"/>
      <c r="Z70" s="262"/>
      <c r="AA70" s="262"/>
      <c r="AB70" s="265"/>
      <c r="AC70" s="265"/>
      <c r="AD70" s="265"/>
      <c r="AE70" s="265"/>
      <c r="AF70" s="265"/>
      <c r="AG70" s="265"/>
      <c r="AH70" s="265"/>
      <c r="AI70" s="265"/>
      <c r="AJ70" s="265"/>
      <c r="AK70" s="262"/>
      <c r="AL70" s="261"/>
      <c r="AM70" s="40"/>
      <c r="AN70" s="40"/>
      <c r="AO70" s="40"/>
    </row>
    <row r="71" spans="2:41" ht="17.7" customHeight="1" x14ac:dyDescent="0.25">
      <c r="B71" s="266">
        <v>11</v>
      </c>
      <c r="C71" s="267" t="str">
        <f>HLOOKUP(LANGUAGE!$B$2,LANGUAGE!$C$14:$G$1217,1123)</f>
        <v>Prozesskontrolle</v>
      </c>
      <c r="D71" s="267"/>
      <c r="E71" s="268" t="str">
        <f>HLOOKUP(LANGUAGE!$B$2,LANGUAGE!$C$14:$G$1217,1139)</f>
        <v>Sind Fertigungsparameter gegen unberechtigten Zugriff geschützt und erfolgt eine Dokumentation bei Änderungen innerhalb der zulässigen Toleranzgrenzen?</v>
      </c>
      <c r="F71" s="268"/>
      <c r="G71" s="268"/>
      <c r="H71" s="268"/>
      <c r="I71" s="268"/>
      <c r="J71" s="268"/>
      <c r="K71" s="268"/>
      <c r="L71" s="268"/>
      <c r="M71" s="330" t="str">
        <f>HLOOKUP(LANGUAGE!$B$2,LANGUAGE!$C$14:$G$1217,1157)</f>
        <v>- Ist der Personenkreis die Parameter verändern können festgelegt/eingeschränkt
- Sofern automatische Maschinenüberwachungen zur Verfügung stehen, sind diese aktiviert</v>
      </c>
      <c r="N71" s="331"/>
      <c r="O71" s="331"/>
      <c r="P71" s="331"/>
      <c r="Q71" s="331"/>
      <c r="R71" s="331"/>
      <c r="S71" s="331"/>
      <c r="T71" s="332"/>
      <c r="U71" s="214"/>
      <c r="V71" s="265"/>
      <c r="W71" s="265"/>
      <c r="X71" s="265"/>
      <c r="Y71" s="265"/>
      <c r="Z71" s="337"/>
      <c r="AA71" s="337"/>
      <c r="AB71" s="214"/>
      <c r="AC71" s="265"/>
      <c r="AD71" s="265"/>
      <c r="AE71" s="265"/>
      <c r="AF71" s="214"/>
      <c r="AG71" s="265"/>
      <c r="AH71" s="265"/>
      <c r="AI71" s="214"/>
      <c r="AJ71" s="265"/>
      <c r="AK71" s="260"/>
      <c r="AL71" s="261"/>
      <c r="AM71" s="40"/>
      <c r="AN71" s="40"/>
      <c r="AO71" s="40"/>
    </row>
    <row r="72" spans="2:41" ht="54" customHeight="1" x14ac:dyDescent="0.25">
      <c r="B72" s="266"/>
      <c r="C72" s="267"/>
      <c r="D72" s="267"/>
      <c r="E72" s="268"/>
      <c r="F72" s="268"/>
      <c r="G72" s="268"/>
      <c r="H72" s="268"/>
      <c r="I72" s="268"/>
      <c r="J72" s="268"/>
      <c r="K72" s="268"/>
      <c r="L72" s="268"/>
      <c r="M72" s="333"/>
      <c r="N72" s="334"/>
      <c r="O72" s="334"/>
      <c r="P72" s="334"/>
      <c r="Q72" s="334"/>
      <c r="R72" s="334"/>
      <c r="S72" s="334"/>
      <c r="T72" s="335"/>
      <c r="U72" s="265"/>
      <c r="V72" s="265"/>
      <c r="W72" s="265"/>
      <c r="X72" s="265"/>
      <c r="Y72" s="265"/>
      <c r="Z72" s="262"/>
      <c r="AA72" s="262"/>
      <c r="AB72" s="265"/>
      <c r="AC72" s="265"/>
      <c r="AD72" s="265"/>
      <c r="AE72" s="265"/>
      <c r="AF72" s="265"/>
      <c r="AG72" s="265"/>
      <c r="AH72" s="265"/>
      <c r="AI72" s="265"/>
      <c r="AJ72" s="265"/>
      <c r="AK72" s="262"/>
      <c r="AL72" s="261"/>
      <c r="AM72" s="40"/>
      <c r="AN72" s="40"/>
      <c r="AO72" s="40"/>
    </row>
    <row r="73" spans="2:41" ht="17.7" customHeight="1" x14ac:dyDescent="0.25">
      <c r="B73" s="266" t="s">
        <v>605</v>
      </c>
      <c r="C73" s="267" t="str">
        <f>HLOOKUP(LANGUAGE!$B$2,LANGUAGE!$C$14:$G$1217,1124)</f>
        <v xml:space="preserve">Prozesskontrolle * </v>
      </c>
      <c r="D73" s="267"/>
      <c r="E73" s="268" t="str">
        <f>HLOOKUP(LANGUAGE!$B$2,LANGUAGE!$C$14:$G$1217,1140)</f>
        <v>Sind alle definierten Prozesskontrollen an der Anlage aktiviert und ist sichergestellt, dass nicht o. k. Teile gegen unberechtigten Zugriff geschützt sind?
(z.B.: 4D weld watcher, Schraubmoment &amp; -winkel, Endprüfstand, …)</v>
      </c>
      <c r="F73" s="268"/>
      <c r="G73" s="268"/>
      <c r="H73" s="268"/>
      <c r="I73" s="268"/>
      <c r="J73" s="268"/>
      <c r="K73" s="268"/>
      <c r="L73" s="268"/>
      <c r="M73" s="330" t="str">
        <f>HLOOKUP(LANGUAGE!$B$2,LANGUAGE!$C$14:$G$1217,1158)</f>
        <v>- Prozesskontrollen sind an der Anlage aktiviert
- bei Abweichungen, wird eine temporäre Firewall installiert</v>
      </c>
      <c r="N73" s="331"/>
      <c r="O73" s="331"/>
      <c r="P73" s="331"/>
      <c r="Q73" s="331"/>
      <c r="R73" s="331"/>
      <c r="S73" s="331"/>
      <c r="T73" s="332"/>
      <c r="U73" s="214"/>
      <c r="V73" s="265"/>
      <c r="W73" s="265"/>
      <c r="X73" s="265"/>
      <c r="Y73" s="265"/>
      <c r="Z73" s="337"/>
      <c r="AA73" s="272" t="str">
        <f>IF(Z73="red","X","")</f>
        <v/>
      </c>
      <c r="AB73" s="214"/>
      <c r="AC73" s="265"/>
      <c r="AD73" s="265"/>
      <c r="AE73" s="265"/>
      <c r="AF73" s="214"/>
      <c r="AG73" s="265"/>
      <c r="AH73" s="265"/>
      <c r="AI73" s="214"/>
      <c r="AJ73" s="265"/>
      <c r="AK73" s="260"/>
      <c r="AL73" s="261"/>
      <c r="AM73" s="40"/>
      <c r="AN73" s="40"/>
      <c r="AO73" s="40"/>
    </row>
    <row r="74" spans="2:41" ht="89.7" customHeight="1" x14ac:dyDescent="0.25">
      <c r="B74" s="266"/>
      <c r="C74" s="267"/>
      <c r="D74" s="267"/>
      <c r="E74" s="268"/>
      <c r="F74" s="268"/>
      <c r="G74" s="268"/>
      <c r="H74" s="268"/>
      <c r="I74" s="268"/>
      <c r="J74" s="268"/>
      <c r="K74" s="268"/>
      <c r="L74" s="268"/>
      <c r="M74" s="333"/>
      <c r="N74" s="334"/>
      <c r="O74" s="334"/>
      <c r="P74" s="334"/>
      <c r="Q74" s="334"/>
      <c r="R74" s="334"/>
      <c r="S74" s="334"/>
      <c r="T74" s="335"/>
      <c r="U74" s="265"/>
      <c r="V74" s="265"/>
      <c r="W74" s="265"/>
      <c r="X74" s="265"/>
      <c r="Y74" s="265"/>
      <c r="Z74" s="262"/>
      <c r="AA74" s="274"/>
      <c r="AB74" s="265"/>
      <c r="AC74" s="265"/>
      <c r="AD74" s="265"/>
      <c r="AE74" s="265"/>
      <c r="AF74" s="265"/>
      <c r="AG74" s="265"/>
      <c r="AH74" s="265"/>
      <c r="AI74" s="265"/>
      <c r="AJ74" s="265"/>
      <c r="AK74" s="262"/>
      <c r="AL74" s="261"/>
      <c r="AM74" s="40"/>
      <c r="AN74" s="40"/>
      <c r="AO74" s="40"/>
    </row>
    <row r="75" spans="2:41" ht="17.7" customHeight="1" x14ac:dyDescent="0.25">
      <c r="B75" s="266">
        <v>13</v>
      </c>
      <c r="C75" s="267" t="str">
        <f>HLOOKUP(LANGUAGE!$B$2,LANGUAGE!$C$14:$G$1217,1125)</f>
        <v>Prozesskontrolle</v>
      </c>
      <c r="D75" s="267"/>
      <c r="E75" s="268" t="str">
        <f>HLOOKUP(LANGUAGE!$B$2,LANGUAGE!$C$14:$G$1217,1141)</f>
        <v>Werden die Prozesskontrollen mit n.i.O-Mustern regelmäßig verifiziert?</v>
      </c>
      <c r="F75" s="268"/>
      <c r="G75" s="268"/>
      <c r="H75" s="268"/>
      <c r="I75" s="268"/>
      <c r="J75" s="268"/>
      <c r="K75" s="268"/>
      <c r="L75" s="268"/>
      <c r="M75" s="330" t="str">
        <f>HLOOKUP(LANGUAGE!$B$2,LANGUAGE!$C$14:$G$1217,1159)</f>
        <v>- PY (Poke Yoke) Einrichtungen werden nach einer definierten Frequenz mit n.i.O. Muster geprüft  und die Ergebnisse werden dokumentiert</v>
      </c>
      <c r="N75" s="331"/>
      <c r="O75" s="331"/>
      <c r="P75" s="331"/>
      <c r="Q75" s="331"/>
      <c r="R75" s="331"/>
      <c r="S75" s="331"/>
      <c r="T75" s="332"/>
      <c r="U75" s="214"/>
      <c r="V75" s="265"/>
      <c r="W75" s="265"/>
      <c r="X75" s="265"/>
      <c r="Y75" s="265"/>
      <c r="Z75" s="337"/>
      <c r="AA75" s="272" t="str">
        <f>IF(Z75="not  o. k.","X","")</f>
        <v/>
      </c>
      <c r="AB75" s="214"/>
      <c r="AC75" s="265"/>
      <c r="AD75" s="265"/>
      <c r="AE75" s="265"/>
      <c r="AF75" s="214"/>
      <c r="AG75" s="265"/>
      <c r="AH75" s="265"/>
      <c r="AI75" s="214"/>
      <c r="AJ75" s="265"/>
      <c r="AK75" s="260"/>
      <c r="AL75" s="261"/>
      <c r="AM75" s="40"/>
      <c r="AN75" s="40"/>
      <c r="AO75" s="40"/>
    </row>
    <row r="76" spans="2:41" ht="66" customHeight="1" x14ac:dyDescent="0.25">
      <c r="B76" s="266"/>
      <c r="C76" s="267"/>
      <c r="D76" s="267"/>
      <c r="E76" s="268"/>
      <c r="F76" s="268"/>
      <c r="G76" s="268"/>
      <c r="H76" s="268"/>
      <c r="I76" s="268"/>
      <c r="J76" s="268"/>
      <c r="K76" s="268"/>
      <c r="L76" s="268"/>
      <c r="M76" s="333"/>
      <c r="N76" s="334"/>
      <c r="O76" s="334"/>
      <c r="P76" s="334"/>
      <c r="Q76" s="334"/>
      <c r="R76" s="334"/>
      <c r="S76" s="334"/>
      <c r="T76" s="335"/>
      <c r="U76" s="265"/>
      <c r="V76" s="265"/>
      <c r="W76" s="265"/>
      <c r="X76" s="265"/>
      <c r="Y76" s="265"/>
      <c r="Z76" s="262"/>
      <c r="AA76" s="222"/>
      <c r="AB76" s="265"/>
      <c r="AC76" s="265"/>
      <c r="AD76" s="265"/>
      <c r="AE76" s="265"/>
      <c r="AF76" s="265"/>
      <c r="AG76" s="265"/>
      <c r="AH76" s="265"/>
      <c r="AI76" s="265"/>
      <c r="AJ76" s="265"/>
      <c r="AK76" s="262"/>
      <c r="AL76" s="261"/>
      <c r="AM76" s="40"/>
      <c r="AN76" s="40"/>
      <c r="AO76" s="40"/>
    </row>
    <row r="77" spans="2:41" ht="17.7" customHeight="1" x14ac:dyDescent="0.25">
      <c r="B77" s="266" t="s">
        <v>606</v>
      </c>
      <c r="C77" s="267" t="str">
        <f>HLOOKUP(LANGUAGE!$B$2,LANGUAGE!$C$14:$G$1217,1126)</f>
        <v xml:space="preserve">Prozesskontrolle </v>
      </c>
      <c r="D77" s="267"/>
      <c r="E77" s="268" t="str">
        <f>HLOOKUP(LANGUAGE!$B$2,LANGUAGE!$C$14:$G$1217,1142)</f>
        <v>Sind die verwendeten Prüfmittel kalibriert und i.O.?</v>
      </c>
      <c r="F77" s="268"/>
      <c r="G77" s="268"/>
      <c r="H77" s="268"/>
      <c r="I77" s="268"/>
      <c r="J77" s="268"/>
      <c r="K77" s="268"/>
      <c r="L77" s="268"/>
      <c r="M77" s="330" t="str">
        <f>HLOOKUP(LANGUAGE!$B$2,LANGUAGE!$C$14:$G$1217,1160)</f>
        <v>- Prüfmittel, Messmittel, Lehren mit gültiger Kalibrierung (Plakette)
- MSA 1 und MSA 2 für alle Messmittel vorhanden
- Prüfmittel  ordnungsgemäß gelagert und ohne Beschädigung
- Referenzteile und Poke-Yoke-Teile mit gültigen Index (inkl. eindeutige Kennzeichnung / Prüfaufkleber vorhanden)</v>
      </c>
      <c r="N77" s="331"/>
      <c r="O77" s="331"/>
      <c r="P77" s="331"/>
      <c r="Q77" s="331"/>
      <c r="R77" s="331"/>
      <c r="S77" s="331"/>
      <c r="T77" s="332"/>
      <c r="U77" s="214"/>
      <c r="V77" s="265"/>
      <c r="W77" s="265"/>
      <c r="X77" s="265"/>
      <c r="Y77" s="265"/>
      <c r="Z77" s="337"/>
      <c r="AA77" s="272" t="str">
        <f>IF(Z77="red","X","")</f>
        <v/>
      </c>
      <c r="AB77" s="214"/>
      <c r="AC77" s="265"/>
      <c r="AD77" s="265"/>
      <c r="AE77" s="265"/>
      <c r="AF77" s="214"/>
      <c r="AG77" s="265"/>
      <c r="AH77" s="265"/>
      <c r="AI77" s="214"/>
      <c r="AJ77" s="265"/>
      <c r="AK77" s="260"/>
      <c r="AL77" s="261"/>
      <c r="AM77" s="40"/>
      <c r="AN77" s="40"/>
      <c r="AO77" s="40"/>
    </row>
    <row r="78" spans="2:41" ht="132" customHeight="1" x14ac:dyDescent="0.25">
      <c r="B78" s="266"/>
      <c r="C78" s="267"/>
      <c r="D78" s="267"/>
      <c r="E78" s="268"/>
      <c r="F78" s="268"/>
      <c r="G78" s="268"/>
      <c r="H78" s="268"/>
      <c r="I78" s="268"/>
      <c r="J78" s="268"/>
      <c r="K78" s="268"/>
      <c r="L78" s="268"/>
      <c r="M78" s="333"/>
      <c r="N78" s="334"/>
      <c r="O78" s="334"/>
      <c r="P78" s="334"/>
      <c r="Q78" s="334"/>
      <c r="R78" s="334"/>
      <c r="S78" s="334"/>
      <c r="T78" s="335"/>
      <c r="U78" s="265"/>
      <c r="V78" s="265"/>
      <c r="W78" s="265"/>
      <c r="X78" s="265"/>
      <c r="Y78" s="265"/>
      <c r="Z78" s="262"/>
      <c r="AA78" s="274"/>
      <c r="AB78" s="265"/>
      <c r="AC78" s="265"/>
      <c r="AD78" s="265"/>
      <c r="AE78" s="265"/>
      <c r="AF78" s="265"/>
      <c r="AG78" s="265"/>
      <c r="AH78" s="265"/>
      <c r="AI78" s="265"/>
      <c r="AJ78" s="265"/>
      <c r="AK78" s="262"/>
      <c r="AL78" s="261"/>
      <c r="AM78" s="40"/>
      <c r="AN78" s="40"/>
      <c r="AO78" s="40"/>
    </row>
    <row r="79" spans="2:41" ht="32.700000000000003" customHeight="1" x14ac:dyDescent="0.25">
      <c r="B79" s="266">
        <v>15</v>
      </c>
      <c r="C79" s="267" t="str">
        <f>HLOOKUP(LANGUAGE!$B$2,LANGUAGE!$C$14:$G$1217,1127)</f>
        <v>Arbeitsplatz</v>
      </c>
      <c r="D79" s="267"/>
      <c r="E79" s="268" t="str">
        <f>HLOOKUP(LANGUAGE!$B$2,LANGUAGE!$C$14:$G$1217,1143)</f>
        <v>Entsprechen die Arbeits- und Prüfplätze den Anforderungen?</v>
      </c>
      <c r="F79" s="268"/>
      <c r="G79" s="268"/>
      <c r="H79" s="268"/>
      <c r="I79" s="268"/>
      <c r="J79" s="268"/>
      <c r="K79" s="268"/>
      <c r="L79" s="268"/>
      <c r="M79" s="330" t="str">
        <f>HLOOKUP(LANGUAGE!$B$2,LANGUAGE!$C$14:$G$1217,1161)</f>
        <v>- Ordnung &amp; Sauberkeit, ergonomische Bedingungen &amp; Arbeitsschutzrichtlinien ermöglichen sicheres Arbeiten und Herstellung von i.O-Teilen und Verwechslung von Teilen</v>
      </c>
      <c r="N79" s="331"/>
      <c r="O79" s="331"/>
      <c r="P79" s="331"/>
      <c r="Q79" s="331"/>
      <c r="R79" s="331"/>
      <c r="S79" s="331"/>
      <c r="T79" s="332"/>
      <c r="U79" s="214"/>
      <c r="V79" s="265"/>
      <c r="W79" s="265"/>
      <c r="X79" s="265"/>
      <c r="Y79" s="265"/>
      <c r="Z79" s="337"/>
      <c r="AA79" s="337"/>
      <c r="AB79" s="214"/>
      <c r="AC79" s="265"/>
      <c r="AD79" s="265"/>
      <c r="AE79" s="265"/>
      <c r="AF79" s="214"/>
      <c r="AG79" s="265"/>
      <c r="AH79" s="265"/>
      <c r="AI79" s="214"/>
      <c r="AJ79" s="265"/>
      <c r="AK79" s="260"/>
      <c r="AL79" s="261"/>
      <c r="AM79" s="40"/>
      <c r="AN79" s="40"/>
      <c r="AO79" s="40"/>
    </row>
    <row r="80" spans="2:41" ht="37.950000000000003" customHeight="1" x14ac:dyDescent="0.25">
      <c r="B80" s="266"/>
      <c r="C80" s="267"/>
      <c r="D80" s="267"/>
      <c r="E80" s="268"/>
      <c r="F80" s="268"/>
      <c r="G80" s="268"/>
      <c r="H80" s="268"/>
      <c r="I80" s="268"/>
      <c r="J80" s="268"/>
      <c r="K80" s="268"/>
      <c r="L80" s="268"/>
      <c r="M80" s="333"/>
      <c r="N80" s="334"/>
      <c r="O80" s="334"/>
      <c r="P80" s="334"/>
      <c r="Q80" s="334"/>
      <c r="R80" s="334"/>
      <c r="S80" s="334"/>
      <c r="T80" s="335"/>
      <c r="U80" s="265"/>
      <c r="V80" s="265"/>
      <c r="W80" s="265"/>
      <c r="X80" s="265"/>
      <c r="Y80" s="265"/>
      <c r="Z80" s="262"/>
      <c r="AA80" s="262"/>
      <c r="AB80" s="265"/>
      <c r="AC80" s="265"/>
      <c r="AD80" s="265"/>
      <c r="AE80" s="265"/>
      <c r="AF80" s="265"/>
      <c r="AG80" s="265"/>
      <c r="AH80" s="265"/>
      <c r="AI80" s="265"/>
      <c r="AJ80" s="265"/>
      <c r="AK80" s="262"/>
      <c r="AL80" s="261"/>
      <c r="AM80" s="40"/>
      <c r="AN80" s="40"/>
      <c r="AO80" s="40"/>
    </row>
    <row r="81" spans="2:41" ht="17.7" customHeight="1" x14ac:dyDescent="0.25">
      <c r="B81" s="266" t="s">
        <v>607</v>
      </c>
      <c r="C81" s="267" t="str">
        <f>HLOOKUP(LANGUAGE!$B$2,LANGUAGE!$C$14:$G$1217,1128)</f>
        <v>Handhabung von Teilen *</v>
      </c>
      <c r="D81" s="267"/>
      <c r="E81" s="268" t="str">
        <f>HLOOKUP(LANGUAGE!$B$2,LANGUAGE!$C$14:$G$1217,1144)</f>
        <v>Sind suspekte &amp; n.i.O-Teile verwechslungssicher von i.O-Teilen separiert?</v>
      </c>
      <c r="F81" s="268"/>
      <c r="G81" s="268"/>
      <c r="H81" s="268"/>
      <c r="I81" s="268"/>
      <c r="J81" s="268"/>
      <c r="K81" s="268"/>
      <c r="L81" s="268"/>
      <c r="M81" s="330" t="str">
        <f>HLOOKUP(LANGUAGE!$B$2,LANGUAGE!$C$14:$G$1217,1162)</f>
        <v>- Sind suspekte und n.i.O. Bestände systemseitig gesperrt
- Suspekte Teile an der Linie werden in n.i.O.-Kisten separiert
- Suspekte und n.i.O. Teile werden im Sperrlager gelagert, eine Bestandsliste ist vorhanden
- NOK Teile sind auf dem Behälter gekennzeichnet</v>
      </c>
      <c r="N81" s="331"/>
      <c r="O81" s="331"/>
      <c r="P81" s="331"/>
      <c r="Q81" s="331"/>
      <c r="R81" s="331"/>
      <c r="S81" s="331"/>
      <c r="T81" s="332"/>
      <c r="U81" s="214"/>
      <c r="V81" s="265"/>
      <c r="W81" s="265"/>
      <c r="X81" s="265"/>
      <c r="Y81" s="265"/>
      <c r="Z81" s="337"/>
      <c r="AA81" s="342" t="str">
        <f>IF(Z81="red","X","")</f>
        <v/>
      </c>
      <c r="AB81" s="214"/>
      <c r="AC81" s="265"/>
      <c r="AD81" s="265"/>
      <c r="AE81" s="265"/>
      <c r="AF81" s="214"/>
      <c r="AG81" s="265"/>
      <c r="AH81" s="265"/>
      <c r="AI81" s="310"/>
      <c r="AJ81" s="265"/>
      <c r="AK81" s="260"/>
      <c r="AL81" s="261"/>
      <c r="AM81" s="40"/>
      <c r="AN81" s="40"/>
      <c r="AO81" s="40"/>
    </row>
    <row r="82" spans="2:41" ht="100.95" customHeight="1" x14ac:dyDescent="0.25">
      <c r="B82" s="266"/>
      <c r="C82" s="267"/>
      <c r="D82" s="267"/>
      <c r="E82" s="268"/>
      <c r="F82" s="268"/>
      <c r="G82" s="268"/>
      <c r="H82" s="268"/>
      <c r="I82" s="268"/>
      <c r="J82" s="268"/>
      <c r="K82" s="268"/>
      <c r="L82" s="268"/>
      <c r="M82" s="333"/>
      <c r="N82" s="334"/>
      <c r="O82" s="334"/>
      <c r="P82" s="334"/>
      <c r="Q82" s="334"/>
      <c r="R82" s="334"/>
      <c r="S82" s="334"/>
      <c r="T82" s="335"/>
      <c r="U82" s="265"/>
      <c r="V82" s="265"/>
      <c r="W82" s="265"/>
      <c r="X82" s="265"/>
      <c r="Y82" s="265"/>
      <c r="Z82" s="262"/>
      <c r="AA82" s="343"/>
      <c r="AB82" s="265"/>
      <c r="AC82" s="265"/>
      <c r="AD82" s="265"/>
      <c r="AE82" s="265"/>
      <c r="AF82" s="265"/>
      <c r="AG82" s="265"/>
      <c r="AH82" s="265"/>
      <c r="AI82" s="265"/>
      <c r="AJ82" s="265"/>
      <c r="AK82" s="262"/>
      <c r="AL82" s="261"/>
      <c r="AM82" s="40"/>
      <c r="AN82" s="40"/>
      <c r="AO82" s="40"/>
    </row>
    <row r="83" spans="2:41" ht="17.7" customHeight="1" x14ac:dyDescent="0.25">
      <c r="B83" s="266">
        <v>17</v>
      </c>
      <c r="C83" s="267" t="str">
        <f>HLOOKUP(LANGUAGE!$B$2,LANGUAGE!$C$14:$G$1217,1129)</f>
        <v>Equipment</v>
      </c>
      <c r="D83" s="267"/>
      <c r="E83" s="268" t="str">
        <f>HLOOKUP(LANGUAGE!$B$2,LANGUAGE!$C$14:$G$1217,1145)</f>
        <v>Werden Werkzeuge und Ausrüstung ordnungsgemäß gelagert?</v>
      </c>
      <c r="F83" s="268"/>
      <c r="G83" s="268"/>
      <c r="H83" s="268"/>
      <c r="I83" s="268"/>
      <c r="J83" s="268"/>
      <c r="K83" s="268"/>
      <c r="L83" s="268"/>
      <c r="M83" s="330" t="str">
        <f>HLOOKUP(LANGUAGE!$B$2,LANGUAGE!$C$14:$G$1217,1163)</f>
        <v>- Definierter Lagerort und frei von Beschädigungen gelagert
- Statuskennzeichnung - Freigabestatus, Änderungsstand, Eigentumskennzeichnung (Kunde, Lieferant, Brose)
- Ordnung und Sauberkeit</v>
      </c>
      <c r="N83" s="331"/>
      <c r="O83" s="331"/>
      <c r="P83" s="331"/>
      <c r="Q83" s="331"/>
      <c r="R83" s="331"/>
      <c r="S83" s="331"/>
      <c r="T83" s="332"/>
      <c r="U83" s="214"/>
      <c r="V83" s="265"/>
      <c r="W83" s="265"/>
      <c r="X83" s="265"/>
      <c r="Y83" s="265"/>
      <c r="Z83" s="337"/>
      <c r="AA83" s="290"/>
      <c r="AB83" s="214"/>
      <c r="AC83" s="265"/>
      <c r="AD83" s="265"/>
      <c r="AE83" s="265"/>
      <c r="AF83" s="214"/>
      <c r="AG83" s="265"/>
      <c r="AH83" s="265"/>
      <c r="AI83" s="214"/>
      <c r="AJ83" s="265"/>
      <c r="AK83" s="260"/>
      <c r="AL83" s="261"/>
      <c r="AM83" s="40"/>
      <c r="AN83" s="40"/>
      <c r="AO83" s="40"/>
    </row>
    <row r="84" spans="2:41" ht="77.7" customHeight="1" x14ac:dyDescent="0.25">
      <c r="B84" s="266"/>
      <c r="C84" s="267"/>
      <c r="D84" s="267"/>
      <c r="E84" s="268"/>
      <c r="F84" s="268"/>
      <c r="G84" s="268"/>
      <c r="H84" s="268"/>
      <c r="I84" s="268"/>
      <c r="J84" s="268"/>
      <c r="K84" s="268"/>
      <c r="L84" s="268"/>
      <c r="M84" s="333"/>
      <c r="N84" s="334"/>
      <c r="O84" s="334"/>
      <c r="P84" s="334"/>
      <c r="Q84" s="334"/>
      <c r="R84" s="334"/>
      <c r="S84" s="334"/>
      <c r="T84" s="335"/>
      <c r="U84" s="265"/>
      <c r="V84" s="265"/>
      <c r="W84" s="265"/>
      <c r="X84" s="265"/>
      <c r="Y84" s="265"/>
      <c r="Z84" s="262"/>
      <c r="AA84" s="291"/>
      <c r="AB84" s="265"/>
      <c r="AC84" s="265"/>
      <c r="AD84" s="265"/>
      <c r="AE84" s="265"/>
      <c r="AF84" s="265"/>
      <c r="AG84" s="265"/>
      <c r="AH84" s="265"/>
      <c r="AI84" s="265"/>
      <c r="AJ84" s="265"/>
      <c r="AK84" s="262"/>
      <c r="AL84" s="261"/>
      <c r="AM84" s="40"/>
      <c r="AN84" s="40"/>
      <c r="AO84" s="40"/>
    </row>
    <row r="85" spans="2:41" ht="17.7" customHeight="1" x14ac:dyDescent="0.25">
      <c r="B85" s="266">
        <v>18</v>
      </c>
      <c r="C85" s="267" t="str">
        <f>HLOOKUP(LANGUAGE!$B$2,LANGUAGE!$C$14:$G$1217,1130)</f>
        <v>Wartung</v>
      </c>
      <c r="D85" s="267"/>
      <c r="E85" s="268" t="str">
        <f>HLOOKUP(LANGUAGE!$B$2,LANGUAGE!$C$14:$G$1217,1146)</f>
        <v>Wird eine präventive Instandhaltung für Werkzeuge und Maschinen durchgeführt?</v>
      </c>
      <c r="F85" s="268"/>
      <c r="G85" s="268"/>
      <c r="H85" s="268"/>
      <c r="I85" s="268"/>
      <c r="J85" s="268"/>
      <c r="K85" s="268"/>
      <c r="L85" s="268"/>
      <c r="M85" s="330" t="str">
        <f>HLOOKUP(LANGUAGE!$B$2,LANGUAGE!$C$14:$G$1217,1164)</f>
        <v>- Aufzeichnungen zur präventive Instandhaltung sind verfügbar
- Intervalle der Instandhaltung werden eingehalten</v>
      </c>
      <c r="N85" s="331"/>
      <c r="O85" s="331"/>
      <c r="P85" s="331"/>
      <c r="Q85" s="331"/>
      <c r="R85" s="331"/>
      <c r="S85" s="331"/>
      <c r="T85" s="332"/>
      <c r="U85" s="214"/>
      <c r="V85" s="265"/>
      <c r="W85" s="265"/>
      <c r="X85" s="265"/>
      <c r="Y85" s="265"/>
      <c r="Z85" s="337"/>
      <c r="AA85" s="337"/>
      <c r="AB85" s="214"/>
      <c r="AC85" s="265"/>
      <c r="AD85" s="265"/>
      <c r="AE85" s="265"/>
      <c r="AF85" s="214"/>
      <c r="AG85" s="265"/>
      <c r="AH85" s="265"/>
      <c r="AI85" s="214"/>
      <c r="AJ85" s="265"/>
      <c r="AK85" s="260"/>
      <c r="AL85" s="261"/>
      <c r="AM85" s="40"/>
      <c r="AN85" s="40"/>
      <c r="AO85" s="40"/>
    </row>
    <row r="86" spans="2:41" ht="37.200000000000003" customHeight="1" thickBot="1" x14ac:dyDescent="0.3">
      <c r="B86" s="275"/>
      <c r="C86" s="276"/>
      <c r="D86" s="276"/>
      <c r="E86" s="277"/>
      <c r="F86" s="277"/>
      <c r="G86" s="277"/>
      <c r="H86" s="277"/>
      <c r="I86" s="277"/>
      <c r="J86" s="277"/>
      <c r="K86" s="277"/>
      <c r="L86" s="277"/>
      <c r="M86" s="339"/>
      <c r="N86" s="340"/>
      <c r="O86" s="340"/>
      <c r="P86" s="340"/>
      <c r="Q86" s="340"/>
      <c r="R86" s="340"/>
      <c r="S86" s="340"/>
      <c r="T86" s="341"/>
      <c r="U86" s="338"/>
      <c r="V86" s="284"/>
      <c r="W86" s="284"/>
      <c r="X86" s="284"/>
      <c r="Y86" s="284"/>
      <c r="Z86" s="263"/>
      <c r="AA86" s="263"/>
      <c r="AB86" s="338"/>
      <c r="AC86" s="284"/>
      <c r="AD86" s="284"/>
      <c r="AE86" s="284"/>
      <c r="AF86" s="338"/>
      <c r="AG86" s="284"/>
      <c r="AH86" s="284"/>
      <c r="AI86" s="338"/>
      <c r="AJ86" s="284"/>
      <c r="AK86" s="263"/>
      <c r="AL86" s="264"/>
      <c r="AM86" s="40"/>
      <c r="AN86" s="40"/>
      <c r="AO86" s="40"/>
    </row>
  </sheetData>
  <sheetProtection algorithmName="SHA-512" hashValue="VBA0A4C/+ce8U2Vrm+ZV5Eg3S7Bodfo85XVyjP+CBmnOQT8RDDAbUEV/b3xLUeHgHCfXrE3GCDuMtJ3MO4/Phg==" saltValue="/2j3CnrHroa8TXpGNFxrFQ==" spinCount="100000" sheet="1" formatRows="0" selectLockedCells="1"/>
  <mergeCells count="300">
    <mergeCell ref="B64:B66"/>
    <mergeCell ref="C64:D66"/>
    <mergeCell ref="E64:L66"/>
    <mergeCell ref="M64:T66"/>
    <mergeCell ref="U64:Y66"/>
    <mergeCell ref="Z64:Z66"/>
    <mergeCell ref="AA64:AA66"/>
    <mergeCell ref="AB64:AE66"/>
    <mergeCell ref="AF64:AH66"/>
    <mergeCell ref="AI81:AJ82"/>
    <mergeCell ref="AK81:AL82"/>
    <mergeCell ref="B79:B80"/>
    <mergeCell ref="C79:D80"/>
    <mergeCell ref="B81:B82"/>
    <mergeCell ref="C81:D82"/>
    <mergeCell ref="E81:L82"/>
    <mergeCell ref="M81:T82"/>
    <mergeCell ref="U81:Y82"/>
    <mergeCell ref="Z81:Z82"/>
    <mergeCell ref="AA81:AA82"/>
    <mergeCell ref="AB81:AE82"/>
    <mergeCell ref="AF81:AH82"/>
    <mergeCell ref="E79:L80"/>
    <mergeCell ref="M79:T80"/>
    <mergeCell ref="U79:Y80"/>
    <mergeCell ref="Z79:Z80"/>
    <mergeCell ref="AA79:AA80"/>
    <mergeCell ref="AB79:AE80"/>
    <mergeCell ref="AF79:AH80"/>
    <mergeCell ref="AI85:AJ86"/>
    <mergeCell ref="AK85:AL86"/>
    <mergeCell ref="B83:B84"/>
    <mergeCell ref="C83:D84"/>
    <mergeCell ref="E83:L84"/>
    <mergeCell ref="M83:T84"/>
    <mergeCell ref="U83:Y84"/>
    <mergeCell ref="Z83:Z84"/>
    <mergeCell ref="AA83:AA84"/>
    <mergeCell ref="AB83:AE84"/>
    <mergeCell ref="AF83:AH84"/>
    <mergeCell ref="B85:B86"/>
    <mergeCell ref="C85:D86"/>
    <mergeCell ref="E85:L86"/>
    <mergeCell ref="M85:T86"/>
    <mergeCell ref="U85:Y86"/>
    <mergeCell ref="Z85:Z86"/>
    <mergeCell ref="AA85:AA86"/>
    <mergeCell ref="AB85:AE86"/>
    <mergeCell ref="AF85:AH86"/>
    <mergeCell ref="AI83:AJ84"/>
    <mergeCell ref="AK83:AL84"/>
    <mergeCell ref="AI75:AJ76"/>
    <mergeCell ref="AK75:AL76"/>
    <mergeCell ref="AI77:AJ78"/>
    <mergeCell ref="AK77:AL78"/>
    <mergeCell ref="AI79:AJ80"/>
    <mergeCell ref="AK79:AL80"/>
    <mergeCell ref="B77:B78"/>
    <mergeCell ref="C77:D78"/>
    <mergeCell ref="E77:L78"/>
    <mergeCell ref="M77:T78"/>
    <mergeCell ref="U77:Y78"/>
    <mergeCell ref="Z77:Z78"/>
    <mergeCell ref="AA77:AA78"/>
    <mergeCell ref="AB77:AE78"/>
    <mergeCell ref="AF77:AH78"/>
    <mergeCell ref="B75:B76"/>
    <mergeCell ref="C75:D76"/>
    <mergeCell ref="E75:L76"/>
    <mergeCell ref="M75:T76"/>
    <mergeCell ref="U75:Y76"/>
    <mergeCell ref="Z75:Z76"/>
    <mergeCell ref="AA75:AA76"/>
    <mergeCell ref="AB75:AE76"/>
    <mergeCell ref="AF75:AH76"/>
    <mergeCell ref="B73:B74"/>
    <mergeCell ref="C73:D74"/>
    <mergeCell ref="E73:L74"/>
    <mergeCell ref="M73:T74"/>
    <mergeCell ref="U73:Y74"/>
    <mergeCell ref="Z73:Z74"/>
    <mergeCell ref="AA73:AA74"/>
    <mergeCell ref="AB73:AE74"/>
    <mergeCell ref="AF73:AH74"/>
    <mergeCell ref="B71:B72"/>
    <mergeCell ref="C71:D72"/>
    <mergeCell ref="E71:L72"/>
    <mergeCell ref="M71:T72"/>
    <mergeCell ref="U71:Y72"/>
    <mergeCell ref="Z71:Z72"/>
    <mergeCell ref="AA71:AA72"/>
    <mergeCell ref="AB71:AE72"/>
    <mergeCell ref="AF71:AH72"/>
    <mergeCell ref="B69:B70"/>
    <mergeCell ref="C69:D70"/>
    <mergeCell ref="E69:L70"/>
    <mergeCell ref="M69:T70"/>
    <mergeCell ref="U69:Y70"/>
    <mergeCell ref="Z69:Z70"/>
    <mergeCell ref="AA69:AA70"/>
    <mergeCell ref="AB69:AE70"/>
    <mergeCell ref="AF69:AH70"/>
    <mergeCell ref="B61:B63"/>
    <mergeCell ref="C61:D63"/>
    <mergeCell ref="E61:L63"/>
    <mergeCell ref="M61:T63"/>
    <mergeCell ref="U61:Y63"/>
    <mergeCell ref="Z61:Z63"/>
    <mergeCell ref="AA61:AA63"/>
    <mergeCell ref="AB61:AE63"/>
    <mergeCell ref="AF61:AH63"/>
    <mergeCell ref="B67:B68"/>
    <mergeCell ref="C67:D68"/>
    <mergeCell ref="E67:L68"/>
    <mergeCell ref="M67:T68"/>
    <mergeCell ref="U67:Y68"/>
    <mergeCell ref="Z67:Z68"/>
    <mergeCell ref="AA67:AA68"/>
    <mergeCell ref="AB67:AE68"/>
    <mergeCell ref="AF67:AH68"/>
    <mergeCell ref="B55:B57"/>
    <mergeCell ref="C55:D57"/>
    <mergeCell ref="E55:L57"/>
    <mergeCell ref="M55:T57"/>
    <mergeCell ref="U55:Y57"/>
    <mergeCell ref="Z55:Z57"/>
    <mergeCell ref="AA55:AA57"/>
    <mergeCell ref="AB55:AE57"/>
    <mergeCell ref="AF55:AH57"/>
    <mergeCell ref="B58:B60"/>
    <mergeCell ref="C58:D60"/>
    <mergeCell ref="E58:L60"/>
    <mergeCell ref="M58:T60"/>
    <mergeCell ref="U58:Y60"/>
    <mergeCell ref="Z58:Z60"/>
    <mergeCell ref="AA58:AA60"/>
    <mergeCell ref="AB58:AE60"/>
    <mergeCell ref="AF58:AH60"/>
    <mergeCell ref="B52:B54"/>
    <mergeCell ref="C52:D54"/>
    <mergeCell ref="E52:L54"/>
    <mergeCell ref="M52:T54"/>
    <mergeCell ref="U52:Y54"/>
    <mergeCell ref="Z52:Z54"/>
    <mergeCell ref="AA52:AA54"/>
    <mergeCell ref="AB52:AE54"/>
    <mergeCell ref="AF52:AH54"/>
    <mergeCell ref="B1:O2"/>
    <mergeCell ref="B16:H18"/>
    <mergeCell ref="B19:H21"/>
    <mergeCell ref="P1:R1"/>
    <mergeCell ref="P2:R2"/>
    <mergeCell ref="B4:Q4"/>
    <mergeCell ref="Q3:AF3"/>
    <mergeCell ref="B5:O5"/>
    <mergeCell ref="Q5:AE5"/>
    <mergeCell ref="B6:F6"/>
    <mergeCell ref="G6:O6"/>
    <mergeCell ref="Q6:U6"/>
    <mergeCell ref="B7:F7"/>
    <mergeCell ref="G7:O7"/>
    <mergeCell ref="U9:AA9"/>
    <mergeCell ref="B9:H9"/>
    <mergeCell ref="U16:AA18"/>
    <mergeCell ref="U19:AA21"/>
    <mergeCell ref="B10:H12"/>
    <mergeCell ref="B13:H15"/>
    <mergeCell ref="I9:L9"/>
    <mergeCell ref="AF9:AL9"/>
    <mergeCell ref="AF10:AL12"/>
    <mergeCell ref="AF13:AL15"/>
    <mergeCell ref="AA35:AA37"/>
    <mergeCell ref="AB35:AE37"/>
    <mergeCell ref="AF35:AH37"/>
    <mergeCell ref="AI35:AJ37"/>
    <mergeCell ref="AK35:AL37"/>
    <mergeCell ref="B38:B40"/>
    <mergeCell ref="C38:D40"/>
    <mergeCell ref="E38:L40"/>
    <mergeCell ref="U10:AA12"/>
    <mergeCell ref="U13:AA15"/>
    <mergeCell ref="AC27:AG28"/>
    <mergeCell ref="AB10:AE12"/>
    <mergeCell ref="I10:L12"/>
    <mergeCell ref="I13:L15"/>
    <mergeCell ref="I16:L18"/>
    <mergeCell ref="B33:B34"/>
    <mergeCell ref="C33:D34"/>
    <mergeCell ref="E33:L34"/>
    <mergeCell ref="M33:T34"/>
    <mergeCell ref="U33:Y34"/>
    <mergeCell ref="AB16:AE18"/>
    <mergeCell ref="AB19:AE21"/>
    <mergeCell ref="AH27:AK28"/>
    <mergeCell ref="I23:O26"/>
    <mergeCell ref="B47:B48"/>
    <mergeCell ref="C47:D48"/>
    <mergeCell ref="E47:L48"/>
    <mergeCell ref="M47:T48"/>
    <mergeCell ref="U47:Y48"/>
    <mergeCell ref="U41:Y43"/>
    <mergeCell ref="M49:T51"/>
    <mergeCell ref="U49:Y51"/>
    <mergeCell ref="B45:AL46"/>
    <mergeCell ref="B44:AL44"/>
    <mergeCell ref="Z49:Z51"/>
    <mergeCell ref="AA49:AA51"/>
    <mergeCell ref="AB49:AE51"/>
    <mergeCell ref="AF49:AH51"/>
    <mergeCell ref="AI49:AJ51"/>
    <mergeCell ref="AK49:AL51"/>
    <mergeCell ref="B49:B51"/>
    <mergeCell ref="C49:D51"/>
    <mergeCell ref="E49:L51"/>
    <mergeCell ref="Z41:Z43"/>
    <mergeCell ref="AA41:AA43"/>
    <mergeCell ref="AB41:AE43"/>
    <mergeCell ref="AF41:AH43"/>
    <mergeCell ref="AI41:AJ43"/>
    <mergeCell ref="AI73:AJ74"/>
    <mergeCell ref="AK73:AL74"/>
    <mergeCell ref="B35:B37"/>
    <mergeCell ref="C35:D37"/>
    <mergeCell ref="E35:L37"/>
    <mergeCell ref="M35:T37"/>
    <mergeCell ref="U35:Y37"/>
    <mergeCell ref="Z35:Z37"/>
    <mergeCell ref="M38:T40"/>
    <mergeCell ref="U38:Y40"/>
    <mergeCell ref="Z38:Z40"/>
    <mergeCell ref="AA38:AA40"/>
    <mergeCell ref="AB38:AE40"/>
    <mergeCell ref="AF38:AH40"/>
    <mergeCell ref="AI38:AJ40"/>
    <mergeCell ref="AK38:AL40"/>
    <mergeCell ref="B41:B43"/>
    <mergeCell ref="C41:D43"/>
    <mergeCell ref="E41:L43"/>
    <mergeCell ref="M41:T43"/>
    <mergeCell ref="Z47:Z48"/>
    <mergeCell ref="AA47:AA48"/>
    <mergeCell ref="AB47:AE48"/>
    <mergeCell ref="AF47:AH48"/>
    <mergeCell ref="AK41:AL43"/>
    <mergeCell ref="AI69:AJ70"/>
    <mergeCell ref="AK69:AL70"/>
    <mergeCell ref="AI71:AJ72"/>
    <mergeCell ref="AK71:AL72"/>
    <mergeCell ref="AI47:AJ48"/>
    <mergeCell ref="AK47:AL48"/>
    <mergeCell ref="AI55:AJ57"/>
    <mergeCell ref="AK55:AL57"/>
    <mergeCell ref="AI58:AJ60"/>
    <mergeCell ref="AK58:AL60"/>
    <mergeCell ref="AI61:AJ63"/>
    <mergeCell ref="AK61:AL63"/>
    <mergeCell ref="AI67:AJ68"/>
    <mergeCell ref="AK67:AL68"/>
    <mergeCell ref="AI52:AJ54"/>
    <mergeCell ref="AK52:AL54"/>
    <mergeCell ref="AI64:AJ66"/>
    <mergeCell ref="AK64:AL66"/>
    <mergeCell ref="Z33:Z34"/>
    <mergeCell ref="AA33:AA34"/>
    <mergeCell ref="AK33:AL34"/>
    <mergeCell ref="AI33:AJ34"/>
    <mergeCell ref="AF33:AH34"/>
    <mergeCell ref="AB33:AE34"/>
    <mergeCell ref="B31:AL32"/>
    <mergeCell ref="AB9:AE9"/>
    <mergeCell ref="I19:L21"/>
    <mergeCell ref="AB13:AE15"/>
    <mergeCell ref="AF16:AL18"/>
    <mergeCell ref="AF19:AL21"/>
    <mergeCell ref="M9:S9"/>
    <mergeCell ref="M10:S12"/>
    <mergeCell ref="M13:S15"/>
    <mergeCell ref="G27:I28"/>
    <mergeCell ref="P27:R28"/>
    <mergeCell ref="B27:F28"/>
    <mergeCell ref="K27:O28"/>
    <mergeCell ref="B23:H26"/>
    <mergeCell ref="T27:X28"/>
    <mergeCell ref="Y27:AA28"/>
    <mergeCell ref="E29:W29"/>
    <mergeCell ref="M16:S18"/>
    <mergeCell ref="B22:O22"/>
    <mergeCell ref="R24:T24"/>
    <mergeCell ref="R25:T25"/>
    <mergeCell ref="R26:T26"/>
    <mergeCell ref="R23:AL23"/>
    <mergeCell ref="U24:AL24"/>
    <mergeCell ref="U25:AL25"/>
    <mergeCell ref="U26:AL26"/>
    <mergeCell ref="AG5:AL5"/>
    <mergeCell ref="AG6:AL7"/>
    <mergeCell ref="Q7:U7"/>
    <mergeCell ref="V6:AE6"/>
    <mergeCell ref="V7:AE7"/>
    <mergeCell ref="M19:S21"/>
  </mergeCells>
  <phoneticPr fontId="15" type="noConversion"/>
  <conditionalFormatting sqref="B10">
    <cfRule type="notContainsBlanks" dxfId="58" priority="190">
      <formula>LEN(TRIM(B10))&gt;0</formula>
    </cfRule>
  </conditionalFormatting>
  <conditionalFormatting sqref="B13 B16 B19">
    <cfRule type="notContainsBlanks" dxfId="57" priority="173">
      <formula>LEN(TRIM(B13))&gt;0</formula>
    </cfRule>
  </conditionalFormatting>
  <conditionalFormatting sqref="B23 B31 B44:B45">
    <cfRule type="expression" dxfId="56" priority="902">
      <formula>MAX(#REF!)=3</formula>
    </cfRule>
    <cfRule type="expression" dxfId="55" priority="901">
      <formula>MAX(#REF!)=2</formula>
    </cfRule>
    <cfRule type="expression" dxfId="54" priority="900">
      <formula>MAX(#REF!)=1</formula>
    </cfRule>
    <cfRule type="expression" dxfId="53" priority="899">
      <formula>MAX(#REF!)=0</formula>
    </cfRule>
  </conditionalFormatting>
  <conditionalFormatting sqref="G6:G7">
    <cfRule type="notContainsBlanks" dxfId="52" priority="196">
      <formula>LEN(TRIM(G6))&gt;0</formula>
    </cfRule>
  </conditionalFormatting>
  <conditionalFormatting sqref="I10">
    <cfRule type="notContainsBlanks" dxfId="51" priority="175">
      <formula>LEN(TRIM(I10))&gt;0</formula>
    </cfRule>
  </conditionalFormatting>
  <conditionalFormatting sqref="I13 I16 I19">
    <cfRule type="notContainsBlanks" dxfId="50" priority="172">
      <formula>LEN(TRIM(I13))&gt;0</formula>
    </cfRule>
  </conditionalFormatting>
  <conditionalFormatting sqref="I23">
    <cfRule type="expression" dxfId="49" priority="9">
      <formula>$P$27&gt;12</formula>
    </cfRule>
    <cfRule type="expression" dxfId="47" priority="7">
      <formula>$P$27&lt;=6</formula>
    </cfRule>
    <cfRule type="expression" dxfId="46" priority="8">
      <formula>$P$27&lt;=12</formula>
    </cfRule>
  </conditionalFormatting>
  <conditionalFormatting sqref="I23:O26">
    <cfRule type="expression" dxfId="45" priority="4">
      <formula>$G$27&gt;=1</formula>
    </cfRule>
  </conditionalFormatting>
  <conditionalFormatting sqref="M10">
    <cfRule type="notContainsBlanks" dxfId="44" priority="174">
      <formula>LEN(TRIM(M10))&gt;0</formula>
    </cfRule>
  </conditionalFormatting>
  <conditionalFormatting sqref="M13 M16 M19">
    <cfRule type="notContainsBlanks" dxfId="43" priority="171">
      <formula>LEN(TRIM(M13))&gt;0</formula>
    </cfRule>
  </conditionalFormatting>
  <conditionalFormatting sqref="U10">
    <cfRule type="notContainsBlanks" dxfId="42" priority="170">
      <formula>LEN(TRIM(U10))&gt;0</formula>
    </cfRule>
  </conditionalFormatting>
  <conditionalFormatting sqref="U13 U16 U19">
    <cfRule type="notContainsBlanks" dxfId="41" priority="165">
      <formula>LEN(TRIM(U13))&gt;0</formula>
    </cfRule>
  </conditionalFormatting>
  <conditionalFormatting sqref="U35:Y37 U41:Y43">
    <cfRule type="expression" dxfId="40" priority="919">
      <formula>"wenn$Z$33=o.k."</formula>
    </cfRule>
    <cfRule type="expression" dxfId="39" priority="918">
      <formula>Z35=ok</formula>
    </cfRule>
    <cfRule type="expression" dxfId="38" priority="917">
      <formula>Z35=o.k.</formula>
    </cfRule>
    <cfRule type="expression" dxfId="37" priority="916">
      <formula>A1=o.k.</formula>
    </cfRule>
    <cfRule type="expression" dxfId="36" priority="920">
      <formula>"`=wenn($$Z$33=""o. k."")"</formula>
    </cfRule>
  </conditionalFormatting>
  <conditionalFormatting sqref="U35:Y43">
    <cfRule type="expression" dxfId="34" priority="158">
      <formula>IF($Z$38="o. k.","`","")</formula>
    </cfRule>
    <cfRule type="expression" priority="159">
      <formula>"wenn($Z$36=""o. k."";""`"";"""")"</formula>
    </cfRule>
    <cfRule type="notContainsBlanks" dxfId="33" priority="160">
      <formula>LEN(TRIM(U35))&gt;0</formula>
    </cfRule>
  </conditionalFormatting>
  <conditionalFormatting sqref="U49:Y86">
    <cfRule type="notContainsBlanks" dxfId="31" priority="250">
      <formula>LEN(TRIM(U49))&gt;0</formula>
    </cfRule>
    <cfRule type="expression" dxfId="30" priority="248">
      <formula>IF($Z$38="o. k.","`","")</formula>
    </cfRule>
    <cfRule type="expression" priority="249">
      <formula>"wenn($Z$36=""o. k."";""`"";"""")"</formula>
    </cfRule>
  </conditionalFormatting>
  <conditionalFormatting sqref="V6:V7">
    <cfRule type="notContainsBlanks" dxfId="29" priority="192">
      <formula>LEN(TRIM(V6))&gt;0</formula>
    </cfRule>
  </conditionalFormatting>
  <conditionalFormatting sqref="Y27">
    <cfRule type="cellIs" dxfId="28" priority="176" operator="greaterThan">
      <formula>0</formula>
    </cfRule>
    <cfRule type="notContainsBlanks" priority="177">
      <formula>LEN(TRIM(Y27))&gt;0</formula>
    </cfRule>
  </conditionalFormatting>
  <conditionalFormatting sqref="AA35 AA38 AA41 AA49 AA52 AA55 AA58 AA61 AA67 AA69 AA71 AA73 AA75 AA77 AA79 AA81 AA83 AA85:AA86">
    <cfRule type="expression" dxfId="22" priority="908">
      <formula>#REF!=2</formula>
    </cfRule>
    <cfRule type="expression" dxfId="21" priority="909">
      <formula>#REF!=1</formula>
    </cfRule>
  </conditionalFormatting>
  <conditionalFormatting sqref="AA35:AA43">
    <cfRule type="beginsWith" dxfId="19" priority="351" operator="beginsWith" text="x">
      <formula>LEFT(AA35,LEN("x"))="x"</formula>
    </cfRule>
  </conditionalFormatting>
  <conditionalFormatting sqref="AA49:AA75">
    <cfRule type="beginsWith" dxfId="18" priority="12" operator="beginsWith" text="x">
      <formula>LEFT(AA49,LEN("x"))="x"</formula>
    </cfRule>
  </conditionalFormatting>
  <conditionalFormatting sqref="AA64">
    <cfRule type="expression" dxfId="15" priority="3">
      <formula>#REF!=1</formula>
    </cfRule>
    <cfRule type="expression" dxfId="14" priority="2">
      <formula>#REF!=2</formula>
    </cfRule>
  </conditionalFormatting>
  <conditionalFormatting sqref="AA77:AA86">
    <cfRule type="beginsWith" dxfId="13" priority="62" operator="beginsWith" text="x">
      <formula>LEFT(AA77,LEN("x"))="x"</formula>
    </cfRule>
  </conditionalFormatting>
  <conditionalFormatting sqref="AB10">
    <cfRule type="notContainsBlanks" dxfId="12" priority="168">
      <formula>LEN(TRIM(AB10))&gt;0</formula>
    </cfRule>
  </conditionalFormatting>
  <conditionalFormatting sqref="AB13 AB16 AB19">
    <cfRule type="notContainsBlanks" dxfId="11" priority="164">
      <formula>LEN(TRIM(AB13))&gt;0</formula>
    </cfRule>
  </conditionalFormatting>
  <conditionalFormatting sqref="AB35:AJ43">
    <cfRule type="notContainsBlanks" dxfId="10" priority="42">
      <formula>LEN(TRIM(AB35))&gt;0</formula>
    </cfRule>
  </conditionalFormatting>
  <conditionalFormatting sqref="AB49:AJ86">
    <cfRule type="notContainsBlanks" dxfId="9" priority="290">
      <formula>LEN(TRIM(AB49))&gt;0</formula>
    </cfRule>
  </conditionalFormatting>
  <conditionalFormatting sqref="AF10">
    <cfRule type="notContainsBlanks" dxfId="8" priority="166">
      <formula>LEN(TRIM(AF10))&gt;0</formula>
    </cfRule>
  </conditionalFormatting>
  <conditionalFormatting sqref="AF13 AF16 AF19">
    <cfRule type="notContainsBlanks" dxfId="7" priority="163">
      <formula>LEN(TRIM(AF13))&gt;0</formula>
    </cfRule>
  </conditionalFormatting>
  <conditionalFormatting sqref="AG6">
    <cfRule type="notContainsBlanks" dxfId="6" priority="191">
      <formula>LEN(TRIM(AG6))&gt;0</formula>
    </cfRule>
  </conditionalFormatting>
  <conditionalFormatting sqref="AH27:AK28">
    <cfRule type="notContainsBlanks" dxfId="5" priority="161">
      <formula>LEN(TRIM(AH27))&gt;0</formula>
    </cfRule>
  </conditionalFormatting>
  <conditionalFormatting sqref="AK35:AL43">
    <cfRule type="beginsWith" dxfId="4" priority="223" operator="beginsWith" text="comp">
      <formula>LEFT(AK35,LEN("comp"))="comp"</formula>
    </cfRule>
    <cfRule type="beginsWith" dxfId="3" priority="222" operator="beginsWith" text="erledigt">
      <formula>LEFT(AK35,LEN("erledigt"))="erledigt"</formula>
    </cfRule>
  </conditionalFormatting>
  <conditionalFormatting sqref="AK49:AL86">
    <cfRule type="beginsWith" dxfId="2" priority="201" operator="beginsWith" text="comp">
      <formula>LEFT(AK49,LEN("comp"))="comp"</formula>
    </cfRule>
    <cfRule type="beginsWith" dxfId="1" priority="199" operator="beginsWith" text="erledigt">
      <formula>LEFT(AK49,LEN("erledigt"))="erledigt"</formula>
    </cfRule>
  </conditionalFormatting>
  <dataValidations disablePrompts="1" count="2">
    <dataValidation type="list" allowBlank="1" showInputMessage="1" showErrorMessage="1" sqref="AK35 AK81 AK83 AK38 AK41 AK49 AK52 AK55 AK58 AK67 AK61 AK69 AK71 AK73 AK75 AK77 AK79 AK85 AK64" xr:uid="{00000000-0002-0000-0100-000000000000}">
      <formula1>Status_Maßnahme</formula1>
    </dataValidation>
    <dataValidation type="list" allowBlank="1" showInputMessage="1" showErrorMessage="1" sqref="AA79 AA81 AA77 AA73" xr:uid="{00000000-0002-0000-0100-000001000000}">
      <formula1>Sofortmaßnahme</formula1>
    </dataValidation>
  </dataValidations>
  <printOptions horizontalCentered="1" verticalCentered="1"/>
  <pageMargins left="0.23622047244094491" right="0.23622047244094491" top="0.94488188976377963" bottom="0.82677165354330717" header="0.23622047244094491" footer="0.23622047244094491"/>
  <pageSetup paperSize="9" scale="67" fitToHeight="4" orientation="landscape"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01. Apr. 2026
Index: 204
Seite: &amp;P/&amp;N
</oddFooter>
  </headerFooter>
  <rowBreaks count="2" manualBreakCount="2">
    <brk id="29" max="16383" man="1"/>
    <brk id="86" max="16383" man="1"/>
  </rowBreaks>
  <drawing r:id="rId2"/>
  <legacyDrawing r:id="rId3"/>
  <legacyDrawingHF r:id="rId4"/>
  <mc:AlternateContent xmlns:mc="http://schemas.openxmlformats.org/markup-compatibility/2006">
    <mc:Choice Requires="x14">
      <controls>
        <mc:AlternateContent xmlns:mc="http://schemas.openxmlformats.org/markup-compatibility/2006">
          <mc:Choice Requires="x14">
            <control shapeId="54278" r:id="rId5" name="Drop Down 6">
              <controlPr defaultSize="0" autoLine="0" autoPict="0">
                <anchor moveWithCells="1">
                  <from>
                    <xdr:col>20</xdr:col>
                    <xdr:colOff>76200</xdr:colOff>
                    <xdr:row>0</xdr:row>
                    <xdr:rowOff>106680</xdr:rowOff>
                  </from>
                  <to>
                    <xdr:col>23</xdr:col>
                    <xdr:colOff>190500</xdr:colOff>
                    <xdr:row>1</xdr:row>
                    <xdr:rowOff>152400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6" id="{C3138366-ED19-4CDC-AF88-8D878BD311A3}">
            <xm:f>LANGUAGE!$H$8&gt;32</xm:f>
            <x14:dxf>
              <fill>
                <patternFill>
                  <bgColor theme="0"/>
                </patternFill>
              </fill>
            </x14:dxf>
          </x14:cfRule>
          <xm:sqref>I23</xm:sqref>
        </x14:conditionalFormatting>
        <x14:conditionalFormatting xmlns:xm="http://schemas.microsoft.com/office/excel/2006/main">
          <x14:cfRule type="beginsWith" priority="110" operator="beginsWith" id="{5B4DE704-5926-46A4-A05F-32314AFF81A4}">
            <xm:f>LEFT(U35,LEN(IF($Z$35="o. k.","´","")))=IF($Z$35="o. k.","´","")</xm:f>
            <xm:f>IF($Z$35="o. k.","´","")</xm:f>
            <x14:dxf/>
          </x14:cfRule>
          <x14:cfRule type="containsText" priority="115" operator="containsText" id="{33665F9B-C538-4CE6-AD2E-546DE56D757C}">
            <xm:f>NOT(ISERROR(SEARCH($Z$35="o. k.",U35)))</xm:f>
            <xm:f>$Z$35="o. k."</xm:f>
            <x14:dxf>
              <fill>
                <patternFill patternType="none">
                  <bgColor auto="1"/>
                </patternFill>
              </fill>
            </x14:dxf>
          </x14:cfRule>
          <xm:sqref>U35:Y37</xm:sqref>
        </x14:conditionalFormatting>
        <x14:conditionalFormatting xmlns:xm="http://schemas.microsoft.com/office/excel/2006/main">
          <x14:cfRule type="beginsWith" priority="48" operator="beginsWith" id="{77D07760-FB15-4C62-A86A-B4E19B7F7E60}">
            <xm:f>LEFT(U41,LEN(IF($Z$35="o. k.","´","")))=IF($Z$35="o. k.","´","")</xm:f>
            <xm:f>IF($Z$35="o. k.","´","")</xm:f>
            <x14:dxf/>
          </x14:cfRule>
          <x14:cfRule type="containsText" priority="51" operator="containsText" id="{581FF93E-A2B3-4DEF-BC4F-DABA68419D4A}">
            <xm:f>NOT(ISERROR(SEARCH($Z$35="o. k.",U41)))</xm:f>
            <xm:f>$Z$35="o. k."</xm:f>
            <x14:dxf>
              <fill>
                <patternFill patternType="none">
                  <bgColor auto="1"/>
                </patternFill>
              </fill>
            </x14:dxf>
          </x14:cfRule>
          <xm:sqref>U41:Y43</xm:sqref>
        </x14:conditionalFormatting>
        <x14:conditionalFormatting xmlns:xm="http://schemas.microsoft.com/office/excel/2006/main">
          <x14:cfRule type="containsText" priority="910" stopIfTrue="1" operator="containsText" id="{BA0A659A-9DAE-4F82-AF2B-EF9B02A8C883}">
            <xm:f>NOT(ISERROR(SEARCH(LANGUAGE!$F$6,Z35)))</xm:f>
            <xm:f>LANGUAGE!$F$6</xm:f>
            <x14:dxf>
              <fill>
                <patternFill>
                  <bgColor rgb="FFFF0000"/>
                </patternFill>
              </fill>
            </x14:dxf>
          </x14:cfRule>
          <xm:sqref>Z35:Z43 Z49:Z86</xm:sqref>
        </x14:conditionalFormatting>
        <x14:conditionalFormatting xmlns:xm="http://schemas.microsoft.com/office/excel/2006/main">
          <x14:cfRule type="beginsWith" priority="398" operator="beginsWith" id="{6A1BAEF8-9F05-41FD-A16D-77C98A72182E}">
            <xm:f>LEFT(Z35,LEN(LANGUAGE!$F$4))=LANGUAGE!$F$4</xm:f>
            <xm:f>LANGUAGE!$F$4</xm:f>
            <x14:dxf>
              <fill>
                <patternFill>
                  <bgColor rgb="FF00B050"/>
                </patternFill>
              </fill>
            </x14:dxf>
          </x14:cfRule>
          <xm:sqref>Z35:Z43</xm:sqref>
        </x14:conditionalFormatting>
        <x14:conditionalFormatting xmlns:xm="http://schemas.microsoft.com/office/excel/2006/main">
          <x14:cfRule type="beginsWith" priority="22" operator="beginsWith" id="{37FF1CF0-C589-4149-9E46-4AD3CD4D65D5}">
            <xm:f>LEFT(Z49,LEN(LANGUAGE!$F$5))=LANGUAGE!$F$5</xm:f>
            <xm:f>LANGUAGE!$F$5</xm:f>
            <x14:dxf>
              <fill>
                <patternFill>
                  <bgColor rgb="FFFFFF00"/>
                </patternFill>
              </fill>
            </x14:dxf>
          </x14:cfRule>
          <x14:cfRule type="beginsWith" priority="23" operator="beginsWith" id="{946CC6E5-6102-4DB8-B5A6-ED31A6548C4A}">
            <xm:f>LEFT(Z49,LEN(LANGUAGE!$F$4))=LANGUAGE!$F$4</xm:f>
            <xm:f>LANGUAGE!$F$4</xm:f>
            <x14:dxf>
              <fill>
                <patternFill>
                  <bgColor rgb="FF00B050"/>
                </patternFill>
              </fill>
            </x14:dxf>
          </x14:cfRule>
          <xm:sqref>Z49:Z86</xm:sqref>
        </x14:conditionalFormatting>
        <x14:conditionalFormatting xmlns:xm="http://schemas.microsoft.com/office/excel/2006/main">
          <x14:cfRule type="beginsWith" priority="397" operator="beginsWith" id="{D9012614-703F-4365-A9A7-F1F2D4F84551}">
            <xm:f>LEFT(Z35,LEN(LANGUAGE!$F$5))=LANGUAGE!$F$5</xm:f>
            <xm:f>LANGUAGE!$F$5</xm:f>
            <x14:dxf>
              <fill>
                <patternFill>
                  <bgColor rgb="FFFFFF00"/>
                </patternFill>
              </fill>
            </x14:dxf>
          </x14:cfRule>
          <xm:sqref>Z35:AB43</xm:sqref>
        </x14:conditionalFormatting>
        <x14:conditionalFormatting xmlns:xm="http://schemas.microsoft.com/office/excel/2006/main">
          <x14:cfRule type="expression" priority="907" id="{00000000-000E-0000-0100-000062030000}">
            <xm:f>LANGUAGE!$F$5</xm:f>
            <x14:dxf>
              <fill>
                <patternFill>
                  <bgColor rgb="FFFF0000"/>
                </patternFill>
              </fill>
            </x14:dxf>
          </x14:cfRule>
          <xm:sqref>AA35 AA38 AA41 AA61 AA49 AA52 AA55 AA58 AA67 AA69 AA71 AA73 AA75 AA77 AA79 AA81 AA83 AA85:AA86</xm:sqref>
        </x14:conditionalFormatting>
        <x14:conditionalFormatting xmlns:xm="http://schemas.microsoft.com/office/excel/2006/main">
          <x14:cfRule type="beginsWith" priority="13" operator="beginsWith" id="{F5AE0A27-CCA4-486A-A5E0-4D073638261D}">
            <xm:f>LEFT(AA61,LEN(LANGUAGE!$F$5))=LANGUAGE!$F$5</xm:f>
            <xm:f>LANGUAGE!$F$5</xm:f>
            <x14:dxf>
              <fill>
                <patternFill>
                  <bgColor rgb="FFFFFF00"/>
                </patternFill>
              </fill>
            </x14:dxf>
          </x14:cfRule>
          <xm:sqref>AA61:AA66</xm:sqref>
        </x14:conditionalFormatting>
        <x14:conditionalFormatting xmlns:xm="http://schemas.microsoft.com/office/excel/2006/main">
          <x14:cfRule type="expression" priority="1" id="{469EBABD-DF4A-4C82-AF93-04818CB63D4A}">
            <xm:f>LANGUAGE!$F$5</xm:f>
            <x14:dxf>
              <fill>
                <patternFill>
                  <bgColor rgb="FFFF0000"/>
                </patternFill>
              </fill>
            </x14:dxf>
          </x14:cfRule>
          <xm:sqref>AA64</xm:sqref>
        </x14:conditionalFormatting>
      </x14:conditionalFormattings>
    </ext>
    <ext xmlns:x14="http://schemas.microsoft.com/office/spreadsheetml/2009/9/main" uri="{CCE6A557-97BC-4b89-ADB6-D9C93CAAB3DF}">
      <x14:dataValidations xmlns:xm="http://schemas.microsoft.com/office/excel/2006/main" disablePrompts="1" count="3">
        <x14:dataValidation type="list" allowBlank="1" showInputMessage="1" showErrorMessage="1" xr:uid="{00000000-0002-0000-0100-000002000000}">
          <x14:formula1>
            <xm:f>LANGUAGE!$J$4:$J$5</xm:f>
          </x14:formula1>
          <xm:sqref>AA35:AA43 AA83:AA86 AA75 AA49:AA72</xm:sqref>
        </x14:dataValidation>
        <x14:dataValidation type="list" allowBlank="1" showInputMessage="1" showErrorMessage="1" xr:uid="{00000000-0002-0000-0100-000003000000}">
          <x14:formula1>
            <xm:f>LANGUAGE!$F$4:$F$6</xm:f>
          </x14:formula1>
          <xm:sqref>Z35:Z43 Z67:Z86 Z49:Z63</xm:sqref>
        </x14:dataValidation>
        <x14:dataValidation type="list" allowBlank="1" showInputMessage="1" showErrorMessage="1" xr:uid="{00000000-0002-0000-0100-000004000000}">
          <x14:formula1>
            <xm:f>LANGUAGE!$F$8:$F$11</xm:f>
          </x14:formula1>
          <xm:sqref>Z64:Z66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
  <sheetViews>
    <sheetView zoomScale="90" zoomScaleNormal="90" workbookViewId="0">
      <selection sqref="A1:F1048576"/>
    </sheetView>
  </sheetViews>
  <sheetFormatPr baseColWidth="10" defaultColWidth="11" defaultRowHeight="13.2" x14ac:dyDescent="0.25"/>
  <cols>
    <col min="1" max="2" width="11" style="358"/>
    <col min="3" max="3" width="11.08984375" style="358" customWidth="1"/>
    <col min="4" max="5" width="11" style="358"/>
    <col min="6" max="6" width="15.36328125" style="358" customWidth="1"/>
    <col min="7" max="7" width="5.26953125" style="119" customWidth="1"/>
    <col min="8" max="13" width="12.90625" style="358" customWidth="1"/>
    <col min="14" max="16384" width="11" style="119"/>
  </cols>
  <sheetData>
    <row r="1" spans="1:15" x14ac:dyDescent="0.25">
      <c r="A1" s="357" t="s">
        <v>608</v>
      </c>
      <c r="H1" s="357" t="s">
        <v>609</v>
      </c>
    </row>
    <row r="3" spans="1:15" ht="26.4" x14ac:dyDescent="0.25">
      <c r="O3" s="179" t="s">
        <v>610</v>
      </c>
    </row>
  </sheetData>
  <sheetProtection algorithmName="SHA-512" hashValue="2pfbWR4qg3kIDWJkbcozqKw6Spm8kp0hrUCPv994DQWT5ZeWl1oy8VhTZugcmwYyZq8OEnDejwpTY1cV/WB0gQ==" saltValue="FGg3IqyDdDOtlmRAJOGMDw==" spinCount="100000" sheet="1" formatCells="0" formatColumns="0" formatRows="0" insertColumns="0" insertRows="0" insertHyperlinks="0" deleteColumns="0" deleteRows="0" sort="0" autoFilter="0" pivotTables="0"/>
  <mergeCells count="2">
    <mergeCell ref="A1:F1048576"/>
    <mergeCell ref="H1:M1048576"/>
  </mergeCells>
  <pageMargins left="0.70866141732283472" right="0.55118110236220474" top="0.98425196850393704" bottom="0.9055118110236221" header="0.23622047244094491" footer="0.27559055118110237"/>
  <pageSetup paperSize="9" scale="52"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01. Apr. 2026
Index: 204
Seite: &amp;P/&amp;N
</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Tabelle55">
    <pageSetUpPr fitToPage="1"/>
  </sheetPr>
  <dimension ref="A2:C18"/>
  <sheetViews>
    <sheetView workbookViewId="0">
      <selection activeCell="D23" sqref="D23"/>
    </sheetView>
  </sheetViews>
  <sheetFormatPr baseColWidth="10" defaultColWidth="9.36328125" defaultRowHeight="13.2" x14ac:dyDescent="0.25"/>
  <cols>
    <col min="1" max="2" width="9.36328125" style="181"/>
    <col min="3" max="16384" width="9.36328125" style="180"/>
  </cols>
  <sheetData>
    <row r="2" spans="1:3" ht="20.399999999999999" x14ac:dyDescent="0.35">
      <c r="A2" s="183" t="s">
        <v>611</v>
      </c>
      <c r="B2" s="183"/>
    </row>
    <row r="4" spans="1:3" x14ac:dyDescent="0.25">
      <c r="A4" s="181" t="s">
        <v>612</v>
      </c>
      <c r="C4" s="180" t="s">
        <v>613</v>
      </c>
    </row>
    <row r="5" spans="1:3" x14ac:dyDescent="0.25">
      <c r="A5" s="181">
        <v>208</v>
      </c>
      <c r="B5" s="182">
        <v>44935</v>
      </c>
      <c r="C5" s="180" t="s">
        <v>614</v>
      </c>
    </row>
    <row r="6" spans="1:3" x14ac:dyDescent="0.25">
      <c r="A6" s="181">
        <v>209</v>
      </c>
      <c r="B6" s="182">
        <v>45506</v>
      </c>
      <c r="C6" s="181" t="s">
        <v>615</v>
      </c>
    </row>
    <row r="7" spans="1:3" x14ac:dyDescent="0.25">
      <c r="A7" s="181">
        <v>210</v>
      </c>
      <c r="B7" s="182">
        <v>45783</v>
      </c>
      <c r="C7" s="180" t="s">
        <v>616</v>
      </c>
    </row>
    <row r="8" spans="1:3" x14ac:dyDescent="0.25">
      <c r="A8" s="181">
        <v>211</v>
      </c>
      <c r="B8" s="182">
        <v>46113</v>
      </c>
      <c r="C8" s="180" t="s">
        <v>618</v>
      </c>
    </row>
    <row r="9" spans="1:3" x14ac:dyDescent="0.25">
      <c r="B9" s="182"/>
    </row>
    <row r="10" spans="1:3" x14ac:dyDescent="0.25">
      <c r="B10" s="182"/>
    </row>
    <row r="11" spans="1:3" x14ac:dyDescent="0.25">
      <c r="B11" s="182"/>
    </row>
    <row r="12" spans="1:3" x14ac:dyDescent="0.25">
      <c r="B12" s="182"/>
    </row>
    <row r="13" spans="1:3" x14ac:dyDescent="0.25">
      <c r="B13" s="182"/>
    </row>
    <row r="14" spans="1:3" x14ac:dyDescent="0.25">
      <c r="B14" s="182"/>
    </row>
    <row r="15" spans="1:3" x14ac:dyDescent="0.25">
      <c r="B15" s="182"/>
    </row>
    <row r="16" spans="1:3" x14ac:dyDescent="0.25">
      <c r="B16" s="182"/>
    </row>
    <row r="17" spans="2:2" x14ac:dyDescent="0.25">
      <c r="B17" s="182"/>
    </row>
    <row r="18" spans="2:2" x14ac:dyDescent="0.25">
      <c r="B18" s="182"/>
    </row>
  </sheetData>
  <sheetProtection algorithmName="SHA-512" hashValue="ox4tTHXMLUt3diYWrTfTgS/8hWip+bySmWxtweEKdoBw89bC/pGR9nySyks98qrA3arOq2jzrJuG1AtWXUb8wg==" saltValue="hc1DnOzQ+b8Txeg93XzIYQ==" spinCount="100000" sheet="1" objects="1" scenarios="1"/>
  <pageMargins left="0.78740157480314965" right="0.78740157480314965" top="0.98425196850393704" bottom="0.86614173228346458" header="0.23622047244094491" footer="0.23622047244094491"/>
  <pageSetup paperSize="9" fitToHeight="0" orientation="portrait" r:id="rId1"/>
  <headerFooter scaleWithDoc="0">
    <oddHeader>&amp;L&amp;"Univers,Fett"&amp;13&amp;R&amp;"Univers,Fett"&amp;16&amp;"Univers,Mittel"&amp;10
&amp;G</oddHeader>
    <oddFooter xml:space="preserve">&amp;L&amp;8Verantwortlicher: NN/NN
Verfasser: ZEK-LQ/Heller, Dirk
Datei: &amp;F
&amp;6Copyright by Brose. Alle Rechte vorbehalten&amp;C&amp;8
&amp;R&amp;8Stand: 01. Apr. 2026
Index: 204
Seite: &amp;P/&amp;N
</odd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BD2EAB907869A14383CB75E9DFB04C10" ma:contentTypeVersion="19" ma:contentTypeDescription="Create a new document." ma:contentTypeScope="" ma:versionID="ebcc7109d806b02575d3c06e30985483">
  <xsd:schema xmlns:xsd="http://www.w3.org/2001/XMLSchema" xmlns:xs="http://www.w3.org/2001/XMLSchema" xmlns:p="http://schemas.microsoft.com/office/2006/metadata/properties" xmlns:ns2="816d22e5-93b6-44cf-a50c-293f858cd7d7" xmlns:ns3="e5a5c70b-14ad-4d46-81f6-8676a668313a" targetNamespace="http://schemas.microsoft.com/office/2006/metadata/properties" ma:root="true" ma:fieldsID="fecc336cf57900b21709b52f19886535" ns2:_="" ns3:_="">
    <xsd:import namespace="816d22e5-93b6-44cf-a50c-293f858cd7d7"/>
    <xsd:import namespace="e5a5c70b-14ad-4d46-81f6-8676a668313a"/>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16d22e5-93b6-44cf-a50c-293f858cd7d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65e0e97c-4968-40d3-a9d9-6b699292d50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5a5c70b-14ad-4d46-81f6-8676a668313a" elementFormDefault="qualified">
    <xsd:import namespace="http://schemas.microsoft.com/office/2006/documentManagement/types"/>
    <xsd:import namespace="http://schemas.microsoft.com/office/infopath/2007/PartnerControls"/>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470941c2-f939-4b41-8802-7636a9db2366}" ma:internalName="TaxCatchAll" ma:showField="CatchAllData" ma:web="e5a5c70b-14ad-4d46-81f6-8676a668313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5a5c70b-14ad-4d46-81f6-8676a668313a" xsi:nil="true"/>
    <lcf76f155ced4ddcb4097134ff3c332f xmlns="816d22e5-93b6-44cf-a50c-293f858cd7d7">
      <Terms xmlns="http://schemas.microsoft.com/office/infopath/2007/PartnerControls"/>
    </lcf76f155ced4ddcb4097134ff3c332f>
  </documentManagement>
</p:properties>
</file>

<file path=customXml/item4.xml><?xml version="1.0" encoding="utf-8"?>
<BroseExcelWorkbookSettings xmlns:xsi="http://www.w3.org/2001/XMLSchema-instance" xmlns:xsd="http://www.w3.org/2001/XMLSchema" xmlns="http://brose.net/Office/BroseWorkbookSettings">
  <SheetSettings>
    <item>
      <key>
        <string xmlns="">LQG1</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false</ShowFunction>
          <ShowIndex>true</ShowIndex>
          <ShowSavePath>true</ShowSavePath>
          <ShowSheetName>true</ShowSheetName>
        </BroseDocumentSettings>
      </value>
    </item>
    <item>
      <key>
        <string xmlns="">Result</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Bewertungskriterien</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LQG2</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LQG3</string>
      </key>
      <value>
        <BroseDocumentSettings xmlns="http://brose.net/Office/BroseDocumentSettings">
          <Creator>Winzbeck, Benedikt</Creator>
          <DisplayDate>Modified</DisplayDate>
          <Function>ZPL-AW</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Sheet2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 Instructions</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Sheet3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Ergebnis</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Ergebnis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 (3)</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Instructions - Anweisungen</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Result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 (2)</string>
      </key>
      <value>
        <BroseDocumentSettings xmlns="http://brose.net/Office/BroseDocumentSettings">
          <Creator>Winzbeck, Benedikt</Creator>
          <DisplayDate>Modified</DisplayDate>
          <Function>ZPL-AW</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Timing Plan</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Contacts</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Drawing Review</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Packaging</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Tooling</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Mixed Parts Audit</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Result</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release &amp;Initial Sample</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Gewichte</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Weights</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 Process Approval</string>
      </key>
      <value>
        <BroseDocumentSettings xmlns="http://brose.net/Office/BroseDocumentSettings">
          <Creator>Phillips, Jeffrey</Creator>
          <DisplayDate>Modified</DisplayDate>
          <Function>NA/TQU</Function>
          <LanguageFooter>English USA</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Tabelle2</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Process release &amp;Initial Sample</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Process release &amp;Initial Sa (2</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Gewichte</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Weights</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Result </string>
      </key>
      <value>
        <BroseDocumentSettings xmlns="http://brose.net/Office/BroseDocumentSettings">
          <Creator>Wolf, Nicolas</Creator>
          <DisplayDate>Modified</DisplayDate>
          <Function>TQU</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Tabelle1</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BasicDataSupplier</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SQG-Result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 </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Full-Run-Test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LQG-Ergebnis</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BasicData_Contacts</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Anleitung</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Introduction</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Status</string>
      </key>
      <value>
        <BroseDocumentSettings xmlns="http://brose.net/Office/BroseDocumentSettings">
          <Creator>Schneider, Annika</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DE</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TP EN</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optional Mixed Parts Audit</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optional Drawing Review</string>
      </key>
      <value>
        <BroseDocumentSettings xmlns="http://brose.net/Office/BroseDocumentSettings">
          <Creator>Müller, Stefan (ZQU)</Creator>
          <DisplayDate>Modified</DisplayDate>
          <Function>ZQU-PF</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SQG-Result- LQG-Ergebnis</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SQG1-LQG1</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SQG2-LQG2</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SQG3-LQG3</string>
      </key>
      <value>
        <BroseDocumentSettings xmlns="http://brose.net/Office/BroseDocumentSettings">
          <Creator>Yakar, Soner</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FRT-Result -FRT-Ergebnis</string>
      </key>
      <value>
        <BroseDocumentSettings xmlns="http://brose.net/Office/BroseDocumentSettings">
          <Creator>Demircioglu, Selcuk</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item>
      <key>
        <string xmlns="">Hilfstabelle SQG DEEN</string>
      </key>
      <value>
        <BroseDocumentSettings xmlns="http://brose.net/Office/BroseDocumentSettings">
          <Creator>Demircioglu, Selcuk</Creator>
          <DisplayDate>Modified</DisplayDate>
          <Function>ZQU-LQ</Function>
          <LanguageFooter>Deutsch</LanguageFooter>
          <Logo>Black</Logo>
          <PageCount>PageXFromYCount</PageCount>
          <Sensitivity>NoSensitivity</Sensitivity>
          <ShowCopyright>true</ShowCopyright>
          <ShowCreator>true</ShowCreator>
          <ShowFooter>true</ShowFooter>
          <ShowFunction>true</ShowFunction>
          <ShowIndex>true</ShowIndex>
          <ShowSavePath>true</ShowSavePath>
          <ShowSheetName>true</ShowSheetName>
        </BroseDocumentSettings>
      </value>
    </item>
  </SheetSettings>
</BroseExcelWorkbookSettings>
</file>

<file path=customXml/item5.xml><?xml version="1.0" encoding="utf-8"?>
<BroseExcelMarginSettings xmlns:xsi="http://www.w3.org/2001/XMLSchema-instance" xmlns:xsd="http://www.w3.org/2001/XMLSchema" xmlns="http://brose.net/Office/BroseExcelMarginSettings">
  <SheetSettings>
    <item>
      <key>
        <string xmlns="">Tabelle1</string>
      </key>
      <value>
        <ExcelMargins xmlns="" TopMargin="56.692913399999995" BottomMargin="56.692913399999995" LeftMargin="50.4" RightMargin="50.4" HeaderDistance="21.599999999999998" FooterDistance="21.599999999999998"/>
      </value>
    </item>
    <item>
      <key>
        <string xmlns="">LQG3</string>
      </key>
      <value>
        <ExcelMargins xmlns="" TopMargin="70.866141732283467" BottomMargin="53.858267716535437" LeftMargin="45.354330708661415" RightMargin="17.007874015748033" HeaderDistance="22.677165354330707" FooterDistance="22.677165354330707"/>
      </value>
    </item>
    <item>
      <key>
        <string xmlns="">LQG2</string>
      </key>
      <value>
        <ExcelMargins xmlns="" TopMargin="70.866141732283467" BottomMargin="53.858267716535437" LeftMargin="31.181102362204726" RightMargin="17.007874015748033" HeaderDistance="22.677165354330707" FooterDistance="22.677165354330707"/>
      </value>
    </item>
    <item>
      <key>
        <string xmlns="">LQG1</string>
      </key>
      <value>
        <ExcelMargins xmlns="" TopMargin="70.866141732283467" BottomMargin="59.527559055118118" LeftMargin="51.0236220472441" RightMargin="17.007874015748033" HeaderDistance="17.007874015748033" FooterDistance="17.007874015748033"/>
      </value>
    </item>
    <item>
      <key>
        <string xmlns="">Result</string>
      </key>
      <value>
        <ExcelMargins xmlns="" TopMargin="70.866141732283467" BottomMargin="70.866141732283467" LeftMargin="53.858267716535437" RightMargin="42.519685039370081" HeaderDistance="19.84251968503937" FooterDistance="22.677165354330707"/>
      </value>
    </item>
    <item>
      <key>
        <string xmlns="">Bewertungskriterien</string>
      </key>
      <value>
        <ExcelMargins xmlns="" TopMargin="85.039370078740163" BottomMargin="70.866141732283467" LeftMargin="53.858267716535437" RightMargin="39.685039370078741" HeaderDistance="19.84251968503937" FooterDistance="19.84251968503937"/>
      </value>
    </item>
    <item>
      <key>
        <string xmlns="">SQG2</string>
      </key>
      <value>
        <ExcelMargins xmlns="" TopMargin="73.7007874015748" BottomMargin="59.527559055118118" LeftMargin="45.354330708661415" RightMargin="17.007874015748033" HeaderDistance="22.677165354330707" FooterDistance="22.677165354330707"/>
      </value>
    </item>
    <item>
      <key>
        <string xmlns="">SQG1</string>
      </key>
      <value>
        <ExcelMargins xmlns="" TopMargin="70.866141732283467" BottomMargin="63.36" LeftMargin="17.28" RightMargin="17.007874015748033" HeaderDistance="22.677165354330707" FooterDistance="22.677165354330707"/>
      </value>
    </item>
    <item>
      <key>
        <string xmlns="">SQG3</string>
      </key>
      <value>
        <ExcelMargins xmlns="" TopMargin="70.866141732283467" BottomMargin="53.858267716535437" LeftMargin="45.354330708661415" RightMargin="17.007874015748033" HeaderDistance="22.677165354330707" FooterDistance="22.677165354330707"/>
      </value>
    </item>
    <item>
      <key>
        <string xmlns="">Sheet2</string>
      </key>
      <value>
        <ExcelMargins xmlns="" TopMargin="54" BottomMargin="54" LeftMargin="50.4" RightMargin="50.4" HeaderDistance="21.599999999999998" FooterDistance="21.599999999999998"/>
      </value>
    </item>
    <item>
      <key>
        <string xmlns="">Sheet3</string>
      </key>
      <value>
        <ExcelMargins xmlns="" TopMargin="54" BottomMargin="54" LeftMargin="50.4" RightMargin="50.4" HeaderDistance="21.599999999999998" FooterDistance="21.599999999999998"/>
      </value>
    </item>
    <item>
      <key>
        <string xmlns="">SQG Instructions</string>
      </key>
      <value>
        <ExcelMargins xmlns="" TopMargin="54" BottomMargin="54" LeftMargin="50.4" RightMargin="50.4" HeaderDistance="21.599999999999998" FooterDistance="21.599999999999998"/>
      </value>
    </item>
    <item>
      <key>
        <string xmlns="">Instructions - Anweisungen</string>
      </key>
      <value>
        <ExcelMargins xmlns="" TopMargin="68.031496062992133" BottomMargin="64.8" LeftMargin="51.0236220472441" RightMargin="66.240000000000009" HeaderDistance="22.677165354330707" FooterDistance="29.52"/>
      </value>
    </item>
    <item>
      <key>
        <string xmlns="">Ergebnis</string>
      </key>
      <value>
        <ExcelMargins xmlns="" TopMargin="70.866141732283467" BottomMargin="70.866141732283467" LeftMargin="53.858267716535437" RightMargin="42.519685039370081" HeaderDistance="19.84251968503937" FooterDistance="22.677165354330707"/>
      </value>
    </item>
    <item>
      <key>
        <string xmlns="">FRT Weights</string>
      </key>
      <value>
        <ExcelMargins xmlns="" TopMargin="70.86614173214285" BottomMargin="65.196849041907029" LeftMargin="51.023620695478463" RightMargin="39.6850386941678" HeaderDistance="17.007874691546476" FooterDistance="19.8425193470839"/>
      </value>
    </item>
    <item>
      <key>
        <string xmlns="">FRT Gewichte</string>
      </key>
      <value>
        <ExcelMargins xmlns="" TopMargin="70.86614173214285" BottomMargin="65.196849041907029" LeftMargin="51.023620695478463" RightMargin="39.6850386941678" HeaderDistance="17.007874691546476" FooterDistance="19.8425193470839"/>
      </value>
    </item>
    <item>
      <key>
        <string xmlns="">FRT release &amp;Initial Sample</string>
      </key>
      <value>
        <ExcelMargins xmlns="" TopMargin="70.86614173214285" BottomMargin="65.196849041907029" LeftMargin="51.023620695478463" RightMargin="39.6850386941678" HeaderDistance="17.007874691546476" FooterDistance="19.8425193470839"/>
      </value>
    </item>
    <item>
      <key>
        <string xmlns="">FRT Result</string>
      </key>
      <value>
        <ExcelMargins xmlns="" TopMargin="70.86614173214285" BottomMargin="65.196849041907029" LeftMargin="51.023620695478463" RightMargin="39.6850386941678" HeaderDistance="17.007874691546476" FooterDistance="19.8425193470839"/>
      </value>
    </item>
    <item>
      <key>
        <string xmlns="">Mixed Parts Audit</string>
      </key>
      <value>
        <ExcelMargins xmlns="" TopMargin="56.692913385826778" BottomMargin="14.173228346456694" LeftMargin="36.8503937007874" RightMargin="11.338582677165354" HeaderDistance="5.6692913385826769" FooterDistance="11.338582677165354"/>
      </value>
    </item>
    <item>
      <key>
        <string xmlns="">Tooling</string>
      </key>
      <value>
        <ExcelMargins xmlns="" TopMargin="54" BottomMargin="54" LeftMargin="50.4" RightMargin="50.4" HeaderDistance="21.599999999999998" FooterDistance="21.599999999999998"/>
      </value>
    </item>
    <item>
      <key>
        <string xmlns="">Packaging</string>
      </key>
      <value>
        <ExcelMargins xmlns="" TopMargin="70.86614173214285" BottomMargin="65.196849041907029" LeftMargin="51.023620695478463" RightMargin="39.6850386941678" HeaderDistance="17.007874691546476" FooterDistance="19.8425193470839"/>
      </value>
    </item>
    <item>
      <key>
        <string xmlns="">Drawing Review</string>
      </key>
      <value>
        <ExcelMargins xmlns="" TopMargin="70.866141732283467" BottomMargin="65.196850393700785" LeftMargin="48.96" RightMargin="39.685039370078741" HeaderDistance="17.007874015748033" FooterDistance="19.84251968503937"/>
      </value>
    </item>
    <item>
      <key>
        <string xmlns="">Contacts</string>
      </key>
      <value>
        <ExcelMargins xmlns="" TopMargin="70.86614173214285" BottomMargin="65.196849041907029" LeftMargin="51.023620695478463" RightMargin="39.6850386941678" HeaderDistance="17.007874691546476" FooterDistance="19.8425193470839"/>
      </value>
    </item>
    <item>
      <key>
        <string xmlns="">Timing Plan</string>
      </key>
      <value>
        <ExcelMargins xmlns="" TopMargin="54" BottomMargin="54" LeftMargin="50.4" RightMargin="50.4" HeaderDistance="21.599999999999998" FooterDistance="21.599999999999998"/>
      </value>
    </item>
    <item>
      <key>
        <string xmlns="">FRT Process Approval</string>
      </key>
      <value>
        <ExcelMargins xmlns="" TopMargin="70.86614173214285" BottomMargin="65.196849041907029" LeftMargin="51.023620695478463" RightMargin="39.6850386941678" HeaderDistance="17.007874691546476" FooterDistance="19.8425193470839"/>
      </value>
    </item>
    <item>
      <key>
        <string xmlns="">Tabelle2</string>
      </key>
      <value>
        <ExcelMargins xmlns="" TopMargin="56.692913399999995" BottomMargin="56.692913399999995" LeftMargin="50.4" RightMargin="50.4" HeaderDistance="21.599999999999998" FooterDistance="21.599999999999998"/>
      </value>
    </item>
    <item>
      <key>
        <string xmlns="">Process release &amp;Initial Sample</string>
      </key>
      <value>
        <ExcelMargins xmlns="" TopMargin="70.86614173214285" BottomMargin="65.196849041907029" LeftMargin="51.023620695478463" RightMargin="39.6850386941678" HeaderDistance="17.007874691546476" FooterDistance="19.8425193470839"/>
      </value>
    </item>
    <item>
      <key>
        <string xmlns="">Result </string>
      </key>
      <value>
        <ExcelMargins xmlns="" TopMargin="70.86614173214285" BottomMargin="65.196849041907029" LeftMargin="51.023620695478463" RightMargin="39.6850386941678" HeaderDistance="17.007874691546476" FooterDistance="19.8425193470839"/>
      </value>
    </item>
    <item>
      <key>
        <string xmlns="">Weights</string>
      </key>
      <value>
        <ExcelMargins xmlns="" TopMargin="70.866141732283467" BottomMargin="65.196850393700785" LeftMargin="51.0236220472441" RightMargin="39.685039370078741" HeaderDistance="17.007874015748033" FooterDistance="19.84251968503937"/>
      </value>
    </item>
    <item>
      <key>
        <string xmlns="">Gewichte</string>
      </key>
      <value>
        <ExcelMargins xmlns="" TopMargin="70.866141732283467" BottomMargin="65.196850393700785" LeftMargin="51.0236220472441" RightMargin="39.685039370078741" HeaderDistance="17.007874015748033" FooterDistance="19.84251968503937"/>
      </value>
    </item>
    <item>
      <key>
        <string xmlns="">BasicDataSupplier</string>
      </key>
      <value>
        <ExcelMargins xmlns="" TopMargin="56.692913399999995" BottomMargin="56.692913399999995" LeftMargin="50.4" RightMargin="50.4" HeaderDistance="21.599999999999998" FooterDistance="21.599999999999998"/>
      </value>
    </item>
    <item>
      <key>
        <string xmlns="">FRT-Result</string>
      </key>
      <value>
        <ExcelMargins xmlns="" TopMargin="70.866141732283467" BottomMargin="70.866141732283467" LeftMargin="53.858267716535437" RightMargin="42.519685039370081" HeaderDistance="19.84251968503937" FooterDistance="22.677165354330707"/>
      </value>
    </item>
    <item>
      <key>
        <string xmlns="">Full-Run-Test</string>
      </key>
      <value>
        <ExcelMargins xmlns="" TopMargin="70.866141732283467" BottomMargin="65.196850393700785" LeftMargin="51.0236220472441" RightMargin="39.685039370078741" HeaderDistance="17.007874015748033" FooterDistance="19.84251968503937"/>
      </value>
    </item>
    <item>
      <key>
        <string xmlns="">FRT-Result </string>
      </key>
      <value>
        <ExcelMargins xmlns="" TopMargin="70.866141732283467" BottomMargin="65.196850393700785" LeftMargin="51.0236220472441" RightMargin="39.685039370078741" HeaderDistance="17.007874015748033" FooterDistance="19.84251968503937"/>
      </value>
    </item>
    <item>
      <key>
        <string xmlns="">LQG-Ergebnis</string>
      </key>
      <value>
        <ExcelMargins xmlns="" TopMargin="70.866141732283467" BottomMargin="70.866141732283467" LeftMargin="53.858267716535437" RightMargin="42.519685039370081" HeaderDistance="19.84251968503937" FooterDistance="22.677165354330707"/>
      </value>
    </item>
    <item>
      <key>
        <string xmlns="">SQG-Result</string>
      </key>
      <value>
        <ExcelMargins xmlns="" TopMargin="70.866141732283467" BottomMargin="70.866141732283467" LeftMargin="39.685039370078741" RightMargin="42.519685039370081" HeaderDistance="19.84251968503937" FooterDistance="22.677165354330707"/>
      </value>
    </item>
    <item>
      <key>
        <string xmlns="">TP Status</string>
      </key>
      <value>
        <ExcelMargins xmlns="" TopMargin="28.346456692913389" BottomMargin="36.8503937007874" LeftMargin="36.8503937007874" RightMargin="25.511811023622052" HeaderDistance="2.8346456692913384" FooterDistance="5.6692913385826769"/>
      </value>
    </item>
    <item>
      <key>
        <string xmlns="">TP Introduction</string>
      </key>
      <value>
        <ExcelMargins xmlns="" TopMargin="28.346456692913389" BottomMargin="36.8503937007874" LeftMargin="36.8503937007874" RightMargin="25.511811023622052" HeaderDistance="2.8346456692913384" FooterDistance="5.6692913385826769"/>
      </value>
    </item>
    <item>
      <key>
        <string xmlns="">TP</string>
      </key>
      <value>
        <ExcelMargins xmlns="" TopMargin="28.346456692913389" BottomMargin="36.8503937007874" LeftMargin="36.8503937007874" RightMargin="25.511811023622052" HeaderDistance="2.8346456692913384" FooterDistance="5.6692913385826769"/>
      </value>
    </item>
    <item>
      <key>
        <string xmlns="">TP Anleitung</string>
      </key>
      <value>
        <ExcelMargins xmlns="" TopMargin="28.346456692913389" BottomMargin="36.8503937007874" LeftMargin="36.8503937007874" RightMargin="25.511811023622052" HeaderDistance="2.8346456692913384" FooterDistance="5.6692913385826769"/>
      </value>
    </item>
    <item>
      <key>
        <string xmlns="">BasicData_Contacts</string>
      </key>
      <value>
        <ExcelMargins xmlns="" TopMargin="70.866141732283467" BottomMargin="65.196850393700785" LeftMargin="51.0236220472441" RightMargin="39.685039370078741" HeaderDistance="17.007874015748033" FooterDistance="19.84251968503937"/>
      </value>
    </item>
    <item>
      <key>
        <string xmlns="">TP EN</string>
      </key>
      <value>
        <ExcelMargins xmlns="" TopMargin="62.362204724409452" BottomMargin="53.858267716535437" LeftMargin="28.346456692913389" RightMargin="25.511811023622052" HeaderDistance="0" FooterDistance="5.6692913385826769"/>
      </value>
    </item>
    <item>
      <key>
        <string xmlns="">TP DE</string>
      </key>
      <value>
        <ExcelMargins xmlns="" TopMargin="59.527559055118118" BottomMargin="51.0236220472441" LeftMargin="36.8503937007874" RightMargin="25.511811023622052" HeaderDistance="0" FooterDistance="5.6692913385826769"/>
      </value>
    </item>
    <item>
      <key>
        <string xmlns="">optional Drawing Review</string>
      </key>
      <value>
        <ExcelMargins xmlns="" TopMargin="70.866141732283467" BottomMargin="65.196850393700785" LeftMargin="48.96" RightMargin="39.685039370078741" HeaderDistance="17.007874015748033" FooterDistance="19.84251968503937"/>
      </value>
    </item>
    <item>
      <key>
        <string xmlns="">optional Mixed Parts Audit</string>
      </key>
      <value>
        <ExcelMargins xmlns="" TopMargin="56.692913385826778" BottomMargin="14.173228346456694" LeftMargin="36.8503937007874" RightMargin="11.338582677165354" HeaderDistance="5.6692913385826769" FooterDistance="11.338582677165354"/>
      </value>
    </item>
    <item>
      <key>
        <string xmlns="">optional Timingplan -Terminplan</string>
      </key>
      <value>
        <ExcelMargins xmlns="" TopMargin="62.362204724409452" BottomMargin="53.858267716535437" LeftMargin="28.346456692913389" RightMargin="25.511811023622052" HeaderDistance="0" FooterDistance="5.6692913385826769"/>
      </value>
    </item>
    <item>
      <key>
        <string xmlns="">optional TP DE</string>
      </key>
      <value>
        <ExcelMargins xmlns="" TopMargin="59.527559055118118" BottomMargin="51.0236220472441" LeftMargin="36.8503937007874" RightMargin="25.511811023622052" HeaderDistance="0" FooterDistance="5.6692913385826769"/>
      </value>
    </item>
    <item>
      <key>
        <string xmlns="">Weights- Gewichte</string>
      </key>
      <value>
        <ExcelMargins xmlns="" TopMargin="70.866141732283467" BottomMargin="65.196850393700785" LeftMargin="51.0236220472441" RightMargin="39.685039370078741" HeaderDistance="17.007874015748033" FooterDistance="19.84251968503937"/>
      </value>
    </item>
    <item>
      <key>
        <string xmlns="">FRT-Result -FRT-Ergebnis</string>
      </key>
      <value>
        <ExcelMargins xmlns="" TopMargin="70.866141732283467" BottomMargin="65.196850393700785" LeftMargin="51.0236220472441" RightMargin="39.685039370078741" HeaderDistance="17.007874015748033" FooterDistance="19.84251968503937"/>
      </value>
    </item>
    <item>
      <key>
        <string xmlns="">SQG3-LQG3</string>
      </key>
      <value>
        <ExcelMargins xmlns="" TopMargin="70.866141732283467" BottomMargin="53.858267716535437" LeftMargin="45.354330708661415" RightMargin="17.007874015748033" HeaderDistance="22.677165354330707" FooterDistance="22.677165354330707"/>
      </value>
    </item>
    <item>
      <key>
        <string xmlns="">SQG2-LQG2</string>
      </key>
      <value>
        <ExcelMargins xmlns="" TopMargin="73.7007874015748" BottomMargin="59.527559055118118" LeftMargin="45.354330708661415" RightMargin="17.007874015748033" HeaderDistance="22.677165354330707" FooterDistance="22.677165354330707"/>
      </value>
    </item>
    <item>
      <key>
        <string xmlns="">SQG1-LQG1</string>
      </key>
      <value>
        <ExcelMargins xmlns="" TopMargin="70.866141732283467" BottomMargin="63.36" LeftMargin="17.28" RightMargin="17.007874015748033" HeaderDistance="22.677165354330707" FooterDistance="22.677165354330707"/>
      </value>
    </item>
    <item>
      <key>
        <string xmlns="">SQG-Result- LQG-Ergebnis</string>
      </key>
      <value>
        <ExcelMargins xmlns="" TopMargin="70.866141732283467" BottomMargin="70.866141732283467" LeftMargin="39.685039370078741" RightMargin="42.519685039370081" HeaderDistance="19.84251968503937" FooterDistance="22.677165354330707"/>
      </value>
    </item>
    <item>
      <key>
        <string xmlns="">Hilfstabelle SQG DEEN</string>
      </key>
      <value>
        <ExcelMargins xmlns="" TopMargin="56.692913399999995" BottomMargin="56.692913399999995" LeftMargin="50.4" RightMargin="50.4" HeaderDistance="21.599999999999998" FooterDistance="21.599999999999998"/>
      </value>
    </item>
    <item>
      <key>
        <string xmlns="">BasicData_Contacts - BasisDaten</string>
      </key>
      <value>
        <ExcelMargins xmlns="" TopMargin="70.866141732283467" BottomMargin="65.196850393700785" LeftMargin="51.0236220472441" RightMargin="39.685039370078741" HeaderDistance="17.007874015748033" FooterDistance="19.84251968503937"/>
      </value>
    </item>
  </SheetSettings>
</BroseExcelMarginSettings>
</file>

<file path=customXml/itemProps1.xml><?xml version="1.0" encoding="utf-8"?>
<ds:datastoreItem xmlns:ds="http://schemas.openxmlformats.org/officeDocument/2006/customXml" ds:itemID="{8383C5F3-AE54-47CF-A496-7304EC6A086D}">
  <ds:schemaRefs>
    <ds:schemaRef ds:uri="http://schemas.microsoft.com/sharepoint/v3/contenttype/forms"/>
  </ds:schemaRefs>
</ds:datastoreItem>
</file>

<file path=customXml/itemProps2.xml><?xml version="1.0" encoding="utf-8"?>
<ds:datastoreItem xmlns:ds="http://schemas.openxmlformats.org/officeDocument/2006/customXml" ds:itemID="{2B59419B-E1E7-4F6C-A7ED-8FAFA3A8664F}"/>
</file>

<file path=customXml/itemProps3.xml><?xml version="1.0" encoding="utf-8"?>
<ds:datastoreItem xmlns:ds="http://schemas.openxmlformats.org/officeDocument/2006/customXml" ds:itemID="{F69F8066-52B8-4E6F-8189-DDFD41190DDB}">
  <ds:schemaRefs>
    <ds:schemaRef ds:uri="http://schemas.microsoft.com/office/2006/metadata/properties"/>
    <ds:schemaRef ds:uri="http://schemas.openxmlformats.org/package/2006/metadata/core-properties"/>
    <ds:schemaRef ds:uri="http://schemas.microsoft.com/office/2006/documentManagement/types"/>
    <ds:schemaRef ds:uri="http://purl.org/dc/elements/1.1/"/>
    <ds:schemaRef ds:uri="4f030276-c3cd-46d2-8165-890fd377b52f"/>
    <ds:schemaRef ds:uri="http://www.w3.org/XML/1998/namespace"/>
    <ds:schemaRef ds:uri="http://purl.org/dc/terms/"/>
    <ds:schemaRef ds:uri="f93f78d5-0526-4689-8ccb-1abdb7e44db6"/>
    <ds:schemaRef ds:uri="http://schemas.microsoft.com/office/infopath/2007/PartnerControls"/>
    <ds:schemaRef ds:uri="http://purl.org/dc/dcmitype/"/>
  </ds:schemaRefs>
</ds:datastoreItem>
</file>

<file path=customXml/itemProps4.xml><?xml version="1.0" encoding="utf-8"?>
<ds:datastoreItem xmlns:ds="http://schemas.openxmlformats.org/officeDocument/2006/customXml" ds:itemID="{3BE32243-C824-4B5D-B7CE-1A92FB56625A}">
  <ds:schemaRefs>
    <ds:schemaRef ds:uri="http://www.w3.org/2001/XMLSchema"/>
    <ds:schemaRef ds:uri="http://brose.net/Office/BroseWorkbookSettings"/>
    <ds:schemaRef ds:uri=""/>
    <ds:schemaRef ds:uri="http://brose.net/Office/BroseDocumentSettings"/>
  </ds:schemaRefs>
</ds:datastoreItem>
</file>

<file path=customXml/itemProps5.xml><?xml version="1.0" encoding="utf-8"?>
<ds:datastoreItem xmlns:ds="http://schemas.openxmlformats.org/officeDocument/2006/customXml" ds:itemID="{1586A46F-D0D2-49BA-9F04-24D85DF3972C}">
  <ds:schemaRefs>
    <ds:schemaRef ds:uri="http://www.w3.org/2001/XMLSchema"/>
    <ds:schemaRef ds:uri="http://brose.net/Office/BroseExcelMarginSettings"/>
    <ds:schemaRef ds:uri=""/>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8</vt:i4>
      </vt:variant>
    </vt:vector>
  </HeadingPairs>
  <TitlesOfParts>
    <vt:vector size="12" baseType="lpstr">
      <vt:lpstr>LANGUAGE</vt:lpstr>
      <vt:lpstr>SLW</vt:lpstr>
      <vt:lpstr>Manual</vt:lpstr>
      <vt:lpstr>Revision History</vt:lpstr>
      <vt:lpstr>Auswahlfeld_FRT_Durchführung</vt:lpstr>
      <vt:lpstr>Auswahlfeld_FRT_Wiederholung</vt:lpstr>
      <vt:lpstr>LANGUAGE!Druckbereich</vt:lpstr>
      <vt:lpstr>Manual!Druckbereich</vt:lpstr>
      <vt:lpstr>SLW!Druckbereich</vt:lpstr>
      <vt:lpstr>Sofortmaßnahme</vt:lpstr>
      <vt:lpstr>Status_Bewertung</vt:lpstr>
      <vt:lpstr>Status_Maßnahme</vt:lpstr>
    </vt:vector>
  </TitlesOfParts>
  <Manager>Heller, Dirk#helledi</Manager>
  <Company>Brose Fahrzeugteile GmbH &amp; Co. KG</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Supplier Line Walk checklist de-en</dc:title>
  <dc:subject/>
  <dc:creator>Heller, Dirk</dc:creator>
  <cp:keywords/>
  <dc:description/>
  <cp:lastModifiedBy>Heller, Dirk</cp:lastModifiedBy>
  <cp:revision/>
  <cp:lastPrinted>2025-05-09T04:44:36Z</cp:lastPrinted>
  <dcterms:created xsi:type="dcterms:W3CDTF">2001-06-28T16:23:12Z</dcterms:created>
  <dcterms:modified xsi:type="dcterms:W3CDTF">2026-04-01T13:04:04Z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aveDate">
    <vt:lpwstr>26. Okt. 12</vt:lpwstr>
  </property>
  <property fmtid="{D5CDD505-2E9C-101B-9397-08002B2CF9AE}" pid="3" name="CreateDate">
    <vt:lpwstr>22. Jan. 10</vt:lpwstr>
  </property>
  <property fmtid="{D5CDD505-2E9C-101B-9397-08002B2CF9AE}" pid="4" name="Original">
    <vt:lpwstr>SupplierQualityGates.xlt</vt:lpwstr>
  </property>
  <property fmtid="{D5CDD505-2E9C-101B-9397-08002B2CF9AE}" pid="5" name="sysVersion">
    <vt:lpwstr>2.0</vt:lpwstr>
  </property>
  <property fmtid="{D5CDD505-2E9C-101B-9397-08002B2CF9AE}" pid="6" name="sysIndex">
    <vt:lpwstr>204</vt:lpwstr>
  </property>
  <property fmtid="{D5CDD505-2E9C-101B-9397-08002B2CF9AE}" pid="7" name="sysCurrentUsername">
    <vt:lpwstr>Heller, Dirk</vt:lpwstr>
  </property>
  <property fmtid="{D5CDD505-2E9C-101B-9397-08002B2CF9AE}" pid="8" name="sysCurrentUserFunction">
    <vt:lpwstr>ZEK-LQ</vt:lpwstr>
  </property>
  <property fmtid="{D5CDD505-2E9C-101B-9397-08002B2CF9AE}" pid="9" name="sysCurrentUserLocation">
    <vt:lpwstr>BAM</vt:lpwstr>
  </property>
  <property fmtid="{D5CDD505-2E9C-101B-9397-08002B2CF9AE}" pid="10" name="sysFilePathFull">
    <vt:lpwstr>G:\Func\ZQU\26_Lief_freigabe\Werkstudent\02 Ansprechpartner\01 Betreuer\20170518_Draft Supplier Quality Gate Global Template 2017_Edit15_SY_SD_2.xlsx</vt:lpwstr>
  </property>
  <property fmtid="{D5CDD505-2E9C-101B-9397-08002B2CF9AE}" pid="11" name="sysDontSetMargins">
    <vt:lpwstr>true</vt:lpwstr>
  </property>
  <property fmtid="{D5CDD505-2E9C-101B-9397-08002B2CF9AE}" pid="12" name="sysManager">
    <vt:lpwstr>Heller, Dirk#helledi</vt:lpwstr>
  </property>
  <property fmtid="{D5CDD505-2E9C-101B-9397-08002B2CF9AE}" pid="13" name="Document Number">
    <vt:lpwstr>EX-12396</vt:lpwstr>
  </property>
  <property fmtid="{D5CDD505-2E9C-101B-9397-08002B2CF9AE}" pid="14" name="ContentTypeId">
    <vt:lpwstr>0x010100BD2EAB907869A14383CB75E9DFB04C10</vt:lpwstr>
  </property>
  <property fmtid="{D5CDD505-2E9C-101B-9397-08002B2CF9AE}" pid="15" name="MediaServiceImageTags">
    <vt:lpwstr/>
  </property>
  <property fmtid="{D5CDD505-2E9C-101B-9397-08002B2CF9AE}" pid="16" name="sysCurrentResponsible">
    <vt:lpwstr>NN</vt:lpwstr>
  </property>
  <property fmtid="{D5CDD505-2E9C-101B-9397-08002B2CF9AE}" pid="17" name="sysCurrentResponsibleFunction">
    <vt:lpwstr>NN</vt:lpwstr>
  </property>
</Properties>
</file>